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ropbox\CONCORRENCIA-2025\CP-04-2025 ESCOLA PIÇARREIRA\PROJETO\"/>
    </mc:Choice>
  </mc:AlternateContent>
  <bookViews>
    <workbookView xWindow="-105" yWindow="-105" windowWidth="23250" windowHeight="12450" tabRatio="819"/>
  </bookViews>
  <sheets>
    <sheet name="Orçamento Sintético" sheetId="72" r:id="rId1"/>
    <sheet name="Cronograma Físico x Financeiro" sheetId="69" r:id="rId2"/>
    <sheet name="CURVA ABC" sheetId="74" r:id="rId3"/>
  </sheets>
  <definedNames>
    <definedName name="_Fill" localSheetId="1" hidden="1">#REF!</definedName>
    <definedName name="_Fill" localSheetId="2" hidden="1">#REF!</definedName>
    <definedName name="_Fill" localSheetId="0" hidden="1">#REF!</definedName>
    <definedName name="_Fill" hidden="1">#REF!</definedName>
    <definedName name="_xlnm._FilterDatabase" localSheetId="1" hidden="1">'Cronograma Físico x Financeiro'!$A$4:$K$41</definedName>
    <definedName name="_xlnm._FilterDatabase" localSheetId="2" hidden="1">'CURVA ABC'!$A$4:$K$174</definedName>
    <definedName name="_xlnm._FilterDatabase" localSheetId="0" hidden="1">'Orçamento Sintético'!$A$4:$K$250</definedName>
    <definedName name="_Key1" localSheetId="1" hidden="1">#REF!</definedName>
    <definedName name="_Key1" localSheetId="2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localSheetId="0" hidden="1">#REF!</definedName>
    <definedName name="_Sort" hidden="1">#REF!</definedName>
    <definedName name="ACRE" localSheetId="1" hidden="1">#REF!</definedName>
    <definedName name="ACRE" localSheetId="2" hidden="1">#REF!</definedName>
    <definedName name="ACRE" localSheetId="0" hidden="1">#REF!</definedName>
    <definedName name="ACRE" hidden="1">#REF!</definedName>
    <definedName name="ademir" hidden="1">{#N/A,#N/A,FALSE,"Cronograma";#N/A,#N/A,FALSE,"Cronogr. 2"}</definedName>
    <definedName name="_xlnm.Print_Area" localSheetId="1">'Cronograma Físico x Financeiro'!$B$1:$K$41</definedName>
    <definedName name="_xlnm.Print_Area" localSheetId="2">'CURVA ABC'!$B$1:$L$174</definedName>
    <definedName name="_xlnm.Print_Area" localSheetId="0">'Orçamento Sintético'!$B$1:$K$250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FATOR" localSheetId="1">'Cronograma Físico x Financeiro'!#REF!</definedName>
    <definedName name="FATOR" localSheetId="2">'CURVA ABC'!#REF!</definedName>
    <definedName name="FATOR" localSheetId="0">'Orçamento Sintético'!#REF!</definedName>
    <definedName name="FATOR">#REF!</definedName>
    <definedName name="Popular" hidden="1">{#N/A,#N/A,FALSE,"Cronograma";#N/A,#N/A,FALSE,"Cronogr. 2"}</definedName>
    <definedName name="rio" hidden="1">{#N/A,#N/A,FALSE,"Cronograma";#N/A,#N/A,FALSE,"Cronogr. 2"}</definedName>
    <definedName name="SINAPI_AC" localSheetId="1" hidden="1">#REF!</definedName>
    <definedName name="SINAPI_AC" localSheetId="2" hidden="1">#REF!</definedName>
    <definedName name="SINAPI_AC" localSheetId="0" hidden="1">#REF!</definedName>
    <definedName name="SINAPI_AC" hidden="1">#REF!</definedName>
    <definedName name="ss" hidden="1">{#N/A,#N/A,FALSE,"Cronograma";#N/A,#N/A,FALSE,"Cronogr. 2"}</definedName>
    <definedName name="_xlnm.Print_Titles" localSheetId="1">'Cronograma Físico x Financeiro'!$1:$4</definedName>
    <definedName name="_xlnm.Print_Titles" localSheetId="2">'CURVA ABC'!$1:$4</definedName>
    <definedName name="_xlnm.Print_Titles" localSheetId="0">'Orçamento Sintético'!$1:$4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74" l="1"/>
  <c r="K7" i="74"/>
  <c r="K8" i="74"/>
  <c r="K19" i="74"/>
  <c r="K20" i="74"/>
  <c r="K21" i="74"/>
  <c r="K22" i="74"/>
  <c r="K23" i="74"/>
  <c r="K24" i="74"/>
  <c r="K25" i="74"/>
  <c r="K26" i="74"/>
  <c r="K27" i="74"/>
  <c r="K28" i="74"/>
  <c r="K39" i="74"/>
  <c r="K40" i="74"/>
  <c r="K41" i="74"/>
  <c r="K42" i="74"/>
  <c r="K43" i="74"/>
  <c r="K44" i="74"/>
  <c r="K45" i="74"/>
  <c r="K46" i="74"/>
  <c r="K47" i="74"/>
  <c r="K48" i="74"/>
  <c r="K59" i="74"/>
  <c r="K60" i="74"/>
  <c r="K61" i="74"/>
  <c r="K62" i="74"/>
  <c r="K63" i="74"/>
  <c r="K64" i="74"/>
  <c r="K65" i="74"/>
  <c r="K66" i="74"/>
  <c r="K67" i="74"/>
  <c r="K68" i="74"/>
  <c r="K79" i="74"/>
  <c r="K80" i="74"/>
  <c r="K81" i="74"/>
  <c r="K82" i="74"/>
  <c r="K83" i="74"/>
  <c r="K84" i="74"/>
  <c r="K85" i="74"/>
  <c r="K86" i="74"/>
  <c r="K87" i="74"/>
  <c r="K88" i="74"/>
  <c r="K98" i="74"/>
  <c r="K99" i="74"/>
  <c r="K100" i="74"/>
  <c r="K101" i="74"/>
  <c r="K102" i="74"/>
  <c r="K103" i="74"/>
  <c r="K104" i="74"/>
  <c r="K105" i="74"/>
  <c r="K106" i="74"/>
  <c r="K107" i="74"/>
  <c r="K108" i="74"/>
  <c r="K118" i="74"/>
  <c r="K119" i="74"/>
  <c r="K120" i="74"/>
  <c r="K121" i="74"/>
  <c r="K122" i="74"/>
  <c r="K123" i="74"/>
  <c r="K124" i="74"/>
  <c r="K125" i="74"/>
  <c r="K126" i="74"/>
  <c r="K127" i="74"/>
  <c r="K128" i="74"/>
  <c r="K138" i="74"/>
  <c r="K139" i="74"/>
  <c r="K140" i="74"/>
  <c r="K141" i="74"/>
  <c r="K142" i="74"/>
  <c r="K143" i="74"/>
  <c r="K144" i="74"/>
  <c r="K145" i="74"/>
  <c r="K146" i="74"/>
  <c r="K147" i="74"/>
  <c r="K148" i="74"/>
  <c r="K158" i="74"/>
  <c r="K159" i="74"/>
  <c r="K160" i="74"/>
  <c r="K161" i="74"/>
  <c r="K162" i="74"/>
  <c r="K163" i="74"/>
  <c r="K164" i="74"/>
  <c r="K165" i="74"/>
  <c r="K166" i="74"/>
  <c r="K167" i="74"/>
  <c r="K168" i="74"/>
  <c r="H177" i="74"/>
  <c r="K9" i="74" s="1"/>
  <c r="J235" i="72"/>
  <c r="J187" i="72"/>
  <c r="J188" i="72"/>
  <c r="J191" i="72"/>
  <c r="J195" i="72"/>
  <c r="J196" i="72"/>
  <c r="J198" i="72"/>
  <c r="J204" i="72"/>
  <c r="J208" i="72"/>
  <c r="J210" i="72"/>
  <c r="J217" i="72"/>
  <c r="J221" i="72"/>
  <c r="J222" i="72"/>
  <c r="J236" i="72"/>
  <c r="J240" i="72"/>
  <c r="J245" i="72"/>
  <c r="K28" i="69"/>
  <c r="K26" i="69"/>
  <c r="J26" i="69"/>
  <c r="I26" i="69"/>
  <c r="H26" i="69"/>
  <c r="G26" i="69"/>
  <c r="H24" i="69"/>
  <c r="G24" i="69"/>
  <c r="F24" i="69"/>
  <c r="J22" i="69"/>
  <c r="I22" i="69"/>
  <c r="H22" i="69"/>
  <c r="G22" i="69"/>
  <c r="F22" i="69"/>
  <c r="K20" i="69"/>
  <c r="J20" i="69"/>
  <c r="I20" i="69"/>
  <c r="F18" i="69"/>
  <c r="J16" i="69"/>
  <c r="I16" i="69"/>
  <c r="H16" i="69"/>
  <c r="G16" i="69"/>
  <c r="I14" i="69"/>
  <c r="H14" i="69"/>
  <c r="G14" i="69"/>
  <c r="F12" i="69"/>
  <c r="F10" i="69"/>
  <c r="F8" i="69"/>
  <c r="F6" i="69"/>
  <c r="C37" i="69"/>
  <c r="C35" i="69"/>
  <c r="C33" i="69"/>
  <c r="C31" i="69"/>
  <c r="C29" i="69"/>
  <c r="C27" i="69"/>
  <c r="C25" i="69"/>
  <c r="C23" i="69"/>
  <c r="C21" i="69"/>
  <c r="C19" i="69"/>
  <c r="C17" i="69"/>
  <c r="C15" i="69"/>
  <c r="C13" i="69"/>
  <c r="C11" i="69"/>
  <c r="C9" i="69"/>
  <c r="C7" i="69"/>
  <c r="C5" i="69"/>
  <c r="K116" i="74" l="1"/>
  <c r="K76" i="74"/>
  <c r="K56" i="74"/>
  <c r="K16" i="74"/>
  <c r="K155" i="74"/>
  <c r="K115" i="74"/>
  <c r="K75" i="74"/>
  <c r="K15" i="74"/>
  <c r="K174" i="74"/>
  <c r="K134" i="74"/>
  <c r="K74" i="74"/>
  <c r="K34" i="74"/>
  <c r="K173" i="74"/>
  <c r="K153" i="74"/>
  <c r="K133" i="74"/>
  <c r="K93" i="74"/>
  <c r="K73" i="74"/>
  <c r="K53" i="74"/>
  <c r="K13" i="74"/>
  <c r="K172" i="74"/>
  <c r="K152" i="74"/>
  <c r="K132" i="74"/>
  <c r="K112" i="74"/>
  <c r="K92" i="74"/>
  <c r="K72" i="74"/>
  <c r="K52" i="74"/>
  <c r="K32" i="74"/>
  <c r="K12" i="74"/>
  <c r="K171" i="74"/>
  <c r="K151" i="74"/>
  <c r="K131" i="74"/>
  <c r="K111" i="74"/>
  <c r="K91" i="74"/>
  <c r="K71" i="74"/>
  <c r="K51" i="74"/>
  <c r="K31" i="74"/>
  <c r="K11" i="74"/>
  <c r="K78" i="74"/>
  <c r="K58" i="74"/>
  <c r="K38" i="74"/>
  <c r="K18" i="74"/>
  <c r="K157" i="74"/>
  <c r="K137" i="74"/>
  <c r="K117" i="74"/>
  <c r="K97" i="74"/>
  <c r="K77" i="74"/>
  <c r="K57" i="74"/>
  <c r="K37" i="74"/>
  <c r="K17" i="74"/>
  <c r="K156" i="74"/>
  <c r="K136" i="74"/>
  <c r="K96" i="74"/>
  <c r="K36" i="74"/>
  <c r="K5" i="74"/>
  <c r="L5" i="74" s="1"/>
  <c r="L6" i="74" s="1"/>
  <c r="L7" i="74" s="1"/>
  <c r="L8" i="74" s="1"/>
  <c r="L9" i="74" s="1"/>
  <c r="L10" i="74" s="1"/>
  <c r="L11" i="74" s="1"/>
  <c r="K135" i="74"/>
  <c r="K95" i="74"/>
  <c r="K55" i="74"/>
  <c r="K35" i="74"/>
  <c r="K154" i="74"/>
  <c r="K114" i="74"/>
  <c r="K94" i="74"/>
  <c r="K54" i="74"/>
  <c r="K14" i="74"/>
  <c r="K113" i="74"/>
  <c r="K33" i="74"/>
  <c r="K170" i="74"/>
  <c r="K150" i="74"/>
  <c r="K130" i="74"/>
  <c r="K110" i="74"/>
  <c r="K90" i="74"/>
  <c r="K70" i="74"/>
  <c r="K50" i="74"/>
  <c r="K30" i="74"/>
  <c r="K10" i="74"/>
  <c r="K169" i="74"/>
  <c r="K149" i="74"/>
  <c r="K129" i="74"/>
  <c r="K109" i="74"/>
  <c r="K89" i="74"/>
  <c r="K69" i="74"/>
  <c r="K49" i="74"/>
  <c r="K29" i="74"/>
  <c r="I246" i="72"/>
  <c r="J246" i="72" s="1"/>
  <c r="J244" i="72" s="1"/>
  <c r="I243" i="72"/>
  <c r="J243" i="72" s="1"/>
  <c r="I242" i="72"/>
  <c r="J242" i="72" s="1"/>
  <c r="I241" i="72"/>
  <c r="J241" i="72" s="1"/>
  <c r="I239" i="72"/>
  <c r="J239" i="72" s="1"/>
  <c r="I238" i="72"/>
  <c r="J238" i="72" s="1"/>
  <c r="I237" i="72"/>
  <c r="J237" i="72" s="1"/>
  <c r="I234" i="72"/>
  <c r="J234" i="72" s="1"/>
  <c r="I233" i="72"/>
  <c r="J233" i="72" s="1"/>
  <c r="I232" i="72"/>
  <c r="J232" i="72" s="1"/>
  <c r="I231" i="72"/>
  <c r="J231" i="72" s="1"/>
  <c r="I230" i="72"/>
  <c r="J230" i="72" s="1"/>
  <c r="I229" i="72"/>
  <c r="J229" i="72" s="1"/>
  <c r="I228" i="72"/>
  <c r="J228" i="72" s="1"/>
  <c r="I227" i="72"/>
  <c r="J227" i="72" s="1"/>
  <c r="I226" i="72"/>
  <c r="J226" i="72" s="1"/>
  <c r="I225" i="72"/>
  <c r="J225" i="72" s="1"/>
  <c r="I224" i="72"/>
  <c r="J224" i="72" s="1"/>
  <c r="I223" i="72"/>
  <c r="J223" i="72" s="1"/>
  <c r="I220" i="72"/>
  <c r="J220" i="72" s="1"/>
  <c r="I219" i="72"/>
  <c r="J219" i="72" s="1"/>
  <c r="I218" i="72"/>
  <c r="J218" i="72" s="1"/>
  <c r="I216" i="72"/>
  <c r="J216" i="72" s="1"/>
  <c r="I215" i="72"/>
  <c r="J215" i="72" s="1"/>
  <c r="I214" i="72"/>
  <c r="J214" i="72" s="1"/>
  <c r="I213" i="72"/>
  <c r="J213" i="72" s="1"/>
  <c r="I212" i="72"/>
  <c r="J212" i="72" s="1"/>
  <c r="I211" i="72"/>
  <c r="J211" i="72" s="1"/>
  <c r="I209" i="72"/>
  <c r="J209" i="72" s="1"/>
  <c r="I207" i="72"/>
  <c r="J207" i="72" s="1"/>
  <c r="I206" i="72"/>
  <c r="J206" i="72" s="1"/>
  <c r="I205" i="72"/>
  <c r="J205" i="72" s="1"/>
  <c r="I203" i="72"/>
  <c r="J203" i="72" s="1"/>
  <c r="I202" i="72"/>
  <c r="J202" i="72" s="1"/>
  <c r="I201" i="72"/>
  <c r="J201" i="72" s="1"/>
  <c r="I200" i="72"/>
  <c r="J200" i="72" s="1"/>
  <c r="I199" i="72"/>
  <c r="J199" i="72" s="1"/>
  <c r="I197" i="72"/>
  <c r="J197" i="72" s="1"/>
  <c r="I194" i="72"/>
  <c r="J194" i="72" s="1"/>
  <c r="I193" i="72"/>
  <c r="J193" i="72" s="1"/>
  <c r="I192" i="72"/>
  <c r="J192" i="72" s="1"/>
  <c r="I190" i="72"/>
  <c r="J190" i="72" s="1"/>
  <c r="I189" i="72"/>
  <c r="J189" i="72" s="1"/>
  <c r="I186" i="72"/>
  <c r="J186" i="72" s="1"/>
  <c r="J185" i="72" s="1"/>
  <c r="I184" i="72"/>
  <c r="J184" i="72" s="1"/>
  <c r="J183" i="72" s="1"/>
  <c r="I181" i="72"/>
  <c r="J181" i="72" s="1"/>
  <c r="J180" i="72" s="1"/>
  <c r="I179" i="72"/>
  <c r="J179" i="72" s="1"/>
  <c r="J178" i="72" s="1"/>
  <c r="I177" i="72"/>
  <c r="J177" i="72" s="1"/>
  <c r="J176" i="72" s="1"/>
  <c r="I174" i="72"/>
  <c r="J174" i="72" s="1"/>
  <c r="J173" i="72" s="1"/>
  <c r="I172" i="72"/>
  <c r="J172" i="72" s="1"/>
  <c r="I171" i="72"/>
  <c r="J171" i="72" s="1"/>
  <c r="I170" i="72"/>
  <c r="J170" i="72" s="1"/>
  <c r="I169" i="72"/>
  <c r="J169" i="72" s="1"/>
  <c r="I168" i="72"/>
  <c r="J168" i="72" s="1"/>
  <c r="I165" i="72"/>
  <c r="J165" i="72" s="1"/>
  <c r="J164" i="72" s="1"/>
  <c r="I163" i="72"/>
  <c r="J163" i="72" s="1"/>
  <c r="I162" i="72"/>
  <c r="J162" i="72" s="1"/>
  <c r="I161" i="72"/>
  <c r="J161" i="72" s="1"/>
  <c r="I158" i="72"/>
  <c r="J158" i="72" s="1"/>
  <c r="I157" i="72"/>
  <c r="J157" i="72" s="1"/>
  <c r="I156" i="72"/>
  <c r="J156" i="72" s="1"/>
  <c r="I154" i="72"/>
  <c r="J154" i="72" s="1"/>
  <c r="J153" i="72" s="1"/>
  <c r="I152" i="72"/>
  <c r="J152" i="72" s="1"/>
  <c r="I151" i="72"/>
  <c r="J151" i="72" s="1"/>
  <c r="I150" i="72"/>
  <c r="J150" i="72" s="1"/>
  <c r="I149" i="72"/>
  <c r="J149" i="72" s="1"/>
  <c r="I148" i="72"/>
  <c r="J148" i="72" s="1"/>
  <c r="I145" i="72"/>
  <c r="J145" i="72" s="1"/>
  <c r="J144" i="72" s="1"/>
  <c r="I143" i="72"/>
  <c r="J143" i="72" s="1"/>
  <c r="J142" i="72" s="1"/>
  <c r="I141" i="72"/>
  <c r="J141" i="72" s="1"/>
  <c r="J140" i="72" s="1"/>
  <c r="I139" i="72"/>
  <c r="J139" i="72" s="1"/>
  <c r="I138" i="72"/>
  <c r="J138" i="72" s="1"/>
  <c r="I135" i="72"/>
  <c r="J135" i="72" s="1"/>
  <c r="I134" i="72"/>
  <c r="J134" i="72" s="1"/>
  <c r="I133" i="72"/>
  <c r="J133" i="72" s="1"/>
  <c r="I131" i="72"/>
  <c r="J131" i="72" s="1"/>
  <c r="I130" i="72"/>
  <c r="J130" i="72" s="1"/>
  <c r="I128" i="72"/>
  <c r="J128" i="72" s="1"/>
  <c r="J127" i="72" s="1"/>
  <c r="I126" i="72"/>
  <c r="J126" i="72" s="1"/>
  <c r="J125" i="72" s="1"/>
  <c r="I124" i="72"/>
  <c r="J124" i="72" s="1"/>
  <c r="J123" i="72" s="1"/>
  <c r="I122" i="72"/>
  <c r="J122" i="72" s="1"/>
  <c r="I121" i="72"/>
  <c r="J121" i="72" s="1"/>
  <c r="I120" i="72"/>
  <c r="J120" i="72" s="1"/>
  <c r="I119" i="72"/>
  <c r="J119" i="72" s="1"/>
  <c r="I118" i="72"/>
  <c r="J118" i="72" s="1"/>
  <c r="I116" i="72"/>
  <c r="J116" i="72" s="1"/>
  <c r="I115" i="72"/>
  <c r="J115" i="72" s="1"/>
  <c r="I114" i="72"/>
  <c r="J114" i="72" s="1"/>
  <c r="I113" i="72"/>
  <c r="J113" i="72" s="1"/>
  <c r="I111" i="72"/>
  <c r="J111" i="72" s="1"/>
  <c r="I110" i="72"/>
  <c r="J110" i="72" s="1"/>
  <c r="I109" i="72"/>
  <c r="J109" i="72" s="1"/>
  <c r="I108" i="72"/>
  <c r="J108" i="72" s="1"/>
  <c r="I107" i="72"/>
  <c r="J107" i="72" s="1"/>
  <c r="I106" i="72"/>
  <c r="J106" i="72" s="1"/>
  <c r="I104" i="72"/>
  <c r="J104" i="72" s="1"/>
  <c r="I103" i="72"/>
  <c r="J103" i="72" s="1"/>
  <c r="I102" i="72"/>
  <c r="J102" i="72" s="1"/>
  <c r="I100" i="72"/>
  <c r="J100" i="72" s="1"/>
  <c r="I99" i="72"/>
  <c r="J99" i="72" s="1"/>
  <c r="I97" i="72"/>
  <c r="J97" i="72" s="1"/>
  <c r="J96" i="72" s="1"/>
  <c r="I95" i="72"/>
  <c r="J95" i="72" s="1"/>
  <c r="I94" i="72"/>
  <c r="J94" i="72" s="1"/>
  <c r="I93" i="72"/>
  <c r="J93" i="72" s="1"/>
  <c r="I91" i="72"/>
  <c r="J91" i="72" s="1"/>
  <c r="I90" i="72"/>
  <c r="J90" i="72" s="1"/>
  <c r="I88" i="72"/>
  <c r="J88" i="72" s="1"/>
  <c r="I87" i="72"/>
  <c r="J87" i="72" s="1"/>
  <c r="I86" i="72"/>
  <c r="J86" i="72" s="1"/>
  <c r="I85" i="72"/>
  <c r="J85" i="72" s="1"/>
  <c r="I84" i="72"/>
  <c r="J84" i="72" s="1"/>
  <c r="I83" i="72"/>
  <c r="J83" i="72" s="1"/>
  <c r="I81" i="72"/>
  <c r="J81" i="72" s="1"/>
  <c r="I80" i="72"/>
  <c r="J80" i="72" s="1"/>
  <c r="I77" i="72"/>
  <c r="J77" i="72" s="1"/>
  <c r="I76" i="72"/>
  <c r="J76" i="72" s="1"/>
  <c r="I75" i="72"/>
  <c r="J75" i="72" s="1"/>
  <c r="I74" i="72"/>
  <c r="J74" i="72" s="1"/>
  <c r="I73" i="72"/>
  <c r="J73" i="72" s="1"/>
  <c r="I72" i="72"/>
  <c r="J72" i="72" s="1"/>
  <c r="I70" i="72"/>
  <c r="J70" i="72" s="1"/>
  <c r="I69" i="72"/>
  <c r="J69" i="72" s="1"/>
  <c r="I68" i="72"/>
  <c r="J68" i="72" s="1"/>
  <c r="I67" i="72"/>
  <c r="J67" i="72" s="1"/>
  <c r="I66" i="72"/>
  <c r="J66" i="72" s="1"/>
  <c r="I65" i="72"/>
  <c r="J65" i="72" s="1"/>
  <c r="I64" i="72"/>
  <c r="J64" i="72" s="1"/>
  <c r="I63" i="72"/>
  <c r="J63" i="72" s="1"/>
  <c r="I62" i="72"/>
  <c r="J62" i="72" s="1"/>
  <c r="I60" i="72"/>
  <c r="J60" i="72" s="1"/>
  <c r="I59" i="72"/>
  <c r="J59" i="72" s="1"/>
  <c r="I58" i="72"/>
  <c r="J58" i="72" s="1"/>
  <c r="I57" i="72"/>
  <c r="J57" i="72" s="1"/>
  <c r="I55" i="72"/>
  <c r="J55" i="72" s="1"/>
  <c r="I54" i="72"/>
  <c r="J54" i="72" s="1"/>
  <c r="I53" i="72"/>
  <c r="J53" i="72" s="1"/>
  <c r="I52" i="72"/>
  <c r="J52" i="72" s="1"/>
  <c r="I50" i="72"/>
  <c r="J50" i="72" s="1"/>
  <c r="I49" i="72"/>
  <c r="J49" i="72" s="1"/>
  <c r="I48" i="72"/>
  <c r="J48" i="72" s="1"/>
  <c r="I46" i="72"/>
  <c r="J46" i="72" s="1"/>
  <c r="J45" i="72" s="1"/>
  <c r="I44" i="72"/>
  <c r="J44" i="72" s="1"/>
  <c r="I43" i="72"/>
  <c r="J43" i="72" s="1"/>
  <c r="I42" i="72"/>
  <c r="J42" i="72" s="1"/>
  <c r="I40" i="72"/>
  <c r="J40" i="72" s="1"/>
  <c r="I39" i="72"/>
  <c r="J39" i="72" s="1"/>
  <c r="I38" i="72"/>
  <c r="J38" i="72" s="1"/>
  <c r="I36" i="72"/>
  <c r="J36" i="72" s="1"/>
  <c r="I35" i="72"/>
  <c r="J35" i="72" s="1"/>
  <c r="I34" i="72"/>
  <c r="J34" i="72" s="1"/>
  <c r="I32" i="72"/>
  <c r="J32" i="72" s="1"/>
  <c r="I31" i="72"/>
  <c r="J31" i="72" s="1"/>
  <c r="I30" i="72"/>
  <c r="J30" i="72" s="1"/>
  <c r="I29" i="72"/>
  <c r="J29" i="72" s="1"/>
  <c r="I28" i="72"/>
  <c r="J28" i="72" s="1"/>
  <c r="I25" i="72"/>
  <c r="J25" i="72" s="1"/>
  <c r="I24" i="72"/>
  <c r="J24" i="72" s="1"/>
  <c r="I23" i="72"/>
  <c r="J23" i="72" s="1"/>
  <c r="I20" i="72"/>
  <c r="J20" i="72" s="1"/>
  <c r="J19" i="72" s="1"/>
  <c r="I18" i="72"/>
  <c r="J18" i="72" s="1"/>
  <c r="I17" i="72"/>
  <c r="J17" i="72" s="1"/>
  <c r="I14" i="72"/>
  <c r="J14" i="72" s="1"/>
  <c r="I13" i="72"/>
  <c r="J13" i="72" s="1"/>
  <c r="I12" i="72"/>
  <c r="J12" i="72" s="1"/>
  <c r="I11" i="72"/>
  <c r="J11" i="72" s="1"/>
  <c r="I9" i="72"/>
  <c r="J9" i="72" s="1"/>
  <c r="I8" i="72"/>
  <c r="J8" i="72" s="1"/>
  <c r="I7" i="72"/>
  <c r="J7" i="72" s="1"/>
  <c r="L12" i="74" l="1"/>
  <c r="D37" i="69"/>
  <c r="K38" i="69" s="1"/>
  <c r="J16" i="72"/>
  <c r="J15" i="72" s="1"/>
  <c r="D9" i="69" s="1"/>
  <c r="J137" i="72"/>
  <c r="J33" i="72"/>
  <c r="J37" i="72"/>
  <c r="J167" i="72"/>
  <c r="J166" i="72" s="1"/>
  <c r="D23" i="69" s="1"/>
  <c r="J112" i="72"/>
  <c r="D29" i="69"/>
  <c r="J155" i="72"/>
  <c r="J129" i="72"/>
  <c r="J51" i="72"/>
  <c r="J132" i="72"/>
  <c r="J56" i="72"/>
  <c r="J117" i="72"/>
  <c r="J79" i="72"/>
  <c r="J147" i="72"/>
  <c r="J47" i="72"/>
  <c r="J160" i="72"/>
  <c r="J159" i="72" s="1"/>
  <c r="D21" i="69" s="1"/>
  <c r="J61" i="72"/>
  <c r="J101" i="72"/>
  <c r="J136" i="72"/>
  <c r="D17" i="69" s="1"/>
  <c r="J89" i="72"/>
  <c r="J105" i="72"/>
  <c r="J22" i="72"/>
  <c r="J21" i="72" s="1"/>
  <c r="D11" i="69" s="1"/>
  <c r="J10" i="72"/>
  <c r="D7" i="69" s="1"/>
  <c r="J27" i="72"/>
  <c r="J41" i="72"/>
  <c r="J71" i="72"/>
  <c r="J82" i="72"/>
  <c r="J98" i="72"/>
  <c r="J182" i="72"/>
  <c r="D27" i="69" s="1"/>
  <c r="J92" i="72"/>
  <c r="J175" i="72"/>
  <c r="D25" i="69" s="1"/>
  <c r="L13" i="74" l="1"/>
  <c r="J30" i="69"/>
  <c r="K30" i="69"/>
  <c r="D33" i="69"/>
  <c r="K34" i="69" s="1"/>
  <c r="J146" i="72"/>
  <c r="D19" i="69" s="1"/>
  <c r="J78" i="72"/>
  <c r="D15" i="69" s="1"/>
  <c r="D31" i="69"/>
  <c r="J26" i="72"/>
  <c r="D13" i="69" s="1"/>
  <c r="L14" i="74" l="1"/>
  <c r="K32" i="69"/>
  <c r="J32" i="69"/>
  <c r="D35" i="69"/>
  <c r="J36" i="69" s="1"/>
  <c r="K248" i="72"/>
  <c r="I6" i="72"/>
  <c r="J6" i="72" s="1"/>
  <c r="J5" i="72" s="1"/>
  <c r="L15" i="74" l="1"/>
  <c r="D5" i="69"/>
  <c r="D39" i="69" s="1"/>
  <c r="L16" i="74" l="1"/>
  <c r="G39" i="69"/>
  <c r="L17" i="74" l="1"/>
  <c r="F39" i="69"/>
  <c r="K39" i="69"/>
  <c r="I39" i="69"/>
  <c r="H39" i="69"/>
  <c r="J39" i="69"/>
  <c r="L18" i="74" l="1"/>
  <c r="K138" i="72"/>
  <c r="K237" i="72"/>
  <c r="K35" i="72"/>
  <c r="K109" i="72"/>
  <c r="K154" i="72"/>
  <c r="K153" i="72" s="1"/>
  <c r="K73" i="72"/>
  <c r="K239" i="72"/>
  <c r="K119" i="72"/>
  <c r="K9" i="72"/>
  <c r="K223" i="72"/>
  <c r="K74" i="72"/>
  <c r="K149" i="72"/>
  <c r="K68" i="72"/>
  <c r="K135" i="72"/>
  <c r="K163" i="72"/>
  <c r="K14" i="72"/>
  <c r="K152" i="72"/>
  <c r="K124" i="72"/>
  <c r="K123" i="72" s="1"/>
  <c r="K181" i="72"/>
  <c r="K180" i="72" s="1"/>
  <c r="K83" i="72"/>
  <c r="K62" i="72"/>
  <c r="K131" i="72"/>
  <c r="K20" i="72"/>
  <c r="K19" i="72" s="1"/>
  <c r="K231" i="72"/>
  <c r="K93" i="72"/>
  <c r="K161" i="72"/>
  <c r="K76" i="72"/>
  <c r="K150" i="72"/>
  <c r="K226" i="72"/>
  <c r="K28" i="72"/>
  <c r="K55" i="72"/>
  <c r="K234" i="72"/>
  <c r="K197" i="72"/>
  <c r="K196" i="72" s="1"/>
  <c r="K118" i="72"/>
  <c r="K215" i="72"/>
  <c r="K145" i="72"/>
  <c r="K144" i="72" s="1"/>
  <c r="K66" i="72"/>
  <c r="K242" i="72"/>
  <c r="K11" i="72"/>
  <c r="K172" i="72"/>
  <c r="K113" i="72"/>
  <c r="K162" i="72"/>
  <c r="K206" i="72"/>
  <c r="K91" i="72"/>
  <c r="K12" i="72"/>
  <c r="K25" i="72"/>
  <c r="K219" i="72"/>
  <c r="K121" i="72"/>
  <c r="K227" i="72"/>
  <c r="K229" i="72"/>
  <c r="K134" i="72"/>
  <c r="K44" i="72"/>
  <c r="K36" i="72"/>
  <c r="K64" i="72"/>
  <c r="K63" i="72"/>
  <c r="K207" i="72"/>
  <c r="K130" i="72"/>
  <c r="K54" i="72"/>
  <c r="K157" i="72"/>
  <c r="K84" i="72"/>
  <c r="K40" i="72"/>
  <c r="K23" i="72"/>
  <c r="K190" i="72"/>
  <c r="K24" i="72"/>
  <c r="K174" i="72"/>
  <c r="K173" i="72" s="1"/>
  <c r="K214" i="72"/>
  <c r="K179" i="72"/>
  <c r="K178" i="72" s="1"/>
  <c r="K86" i="72"/>
  <c r="K199" i="72"/>
  <c r="K95" i="72"/>
  <c r="K18" i="72"/>
  <c r="K104" i="72"/>
  <c r="K90" i="72"/>
  <c r="K241" i="72"/>
  <c r="K114" i="72"/>
  <c r="K141" i="72"/>
  <c r="K140" i="72" s="1"/>
  <c r="K212" i="72"/>
  <c r="K107" i="72"/>
  <c r="K70" i="72"/>
  <c r="K128" i="72"/>
  <c r="K127" i="72" s="1"/>
  <c r="K97" i="72"/>
  <c r="K96" i="72" s="1"/>
  <c r="K218" i="72"/>
  <c r="K143" i="72"/>
  <c r="K142" i="72" s="1"/>
  <c r="K139" i="72"/>
  <c r="K170" i="72"/>
  <c r="K120" i="72"/>
  <c r="K50" i="72"/>
  <c r="K32" i="72"/>
  <c r="K202" i="72"/>
  <c r="K34" i="72"/>
  <c r="K192" i="72"/>
  <c r="K224" i="72"/>
  <c r="K17" i="72"/>
  <c r="K103" i="72"/>
  <c r="K48" i="72"/>
  <c r="K8" i="72"/>
  <c r="K171" i="72"/>
  <c r="K94" i="72"/>
  <c r="K81" i="72"/>
  <c r="K189" i="72"/>
  <c r="K151" i="72"/>
  <c r="K201" i="72"/>
  <c r="K205" i="72"/>
  <c r="K110" i="72"/>
  <c r="K122" i="72"/>
  <c r="K126" i="72"/>
  <c r="K125" i="72" s="1"/>
  <c r="K80" i="72"/>
  <c r="K168" i="72"/>
  <c r="K115" i="72"/>
  <c r="K238" i="72"/>
  <c r="K156" i="72"/>
  <c r="K30" i="72"/>
  <c r="K186" i="72"/>
  <c r="K185" i="72" s="1"/>
  <c r="K133" i="72"/>
  <c r="K59" i="72"/>
  <c r="K42" i="72"/>
  <c r="K213" i="72"/>
  <c r="K43" i="72"/>
  <c r="K203" i="72"/>
  <c r="K75" i="72"/>
  <c r="K46" i="72"/>
  <c r="K45" i="72" s="1"/>
  <c r="K211" i="72"/>
  <c r="K85" i="72"/>
  <c r="K194" i="72"/>
  <c r="K220" i="72"/>
  <c r="K243" i="72"/>
  <c r="K108" i="72"/>
  <c r="K230" i="72"/>
  <c r="K106" i="72"/>
  <c r="K216" i="72"/>
  <c r="K102" i="72"/>
  <c r="K52" i="72"/>
  <c r="K100" i="72"/>
  <c r="K193" i="72"/>
  <c r="K60" i="72"/>
  <c r="K165" i="72"/>
  <c r="K164" i="72" s="1"/>
  <c r="K88" i="72"/>
  <c r="K228" i="72"/>
  <c r="K7" i="72"/>
  <c r="K29" i="72"/>
  <c r="K169" i="72"/>
  <c r="K39" i="72"/>
  <c r="K200" i="72"/>
  <c r="K148" i="72"/>
  <c r="K67" i="72"/>
  <c r="K53" i="72"/>
  <c r="K99" i="72"/>
  <c r="K38" i="72"/>
  <c r="K184" i="72"/>
  <c r="K183" i="72" s="1"/>
  <c r="K49" i="72"/>
  <c r="K158" i="72"/>
  <c r="K232" i="72"/>
  <c r="K225" i="72"/>
  <c r="K13" i="72"/>
  <c r="K72" i="72"/>
  <c r="K58" i="72"/>
  <c r="K111" i="72"/>
  <c r="K233" i="72"/>
  <c r="K87" i="72"/>
  <c r="K209" i="72"/>
  <c r="K208" i="72" s="1"/>
  <c r="K77" i="72"/>
  <c r="K246" i="72"/>
  <c r="K245" i="72" s="1"/>
  <c r="K244" i="72" s="1"/>
  <c r="K116" i="72"/>
  <c r="K57" i="72"/>
  <c r="K177" i="72"/>
  <c r="K176" i="72" s="1"/>
  <c r="K69" i="72"/>
  <c r="K65" i="72"/>
  <c r="K31" i="72"/>
  <c r="E15" i="69"/>
  <c r="E31" i="69"/>
  <c r="E33" i="69"/>
  <c r="E21" i="69"/>
  <c r="E35" i="69"/>
  <c r="E7" i="69"/>
  <c r="E9" i="69"/>
  <c r="E37" i="69"/>
  <c r="E19" i="69"/>
  <c r="E5" i="69"/>
  <c r="E23" i="69"/>
  <c r="E27" i="69"/>
  <c r="E17" i="69"/>
  <c r="G40" i="69"/>
  <c r="F40" i="69"/>
  <c r="F41" i="69" s="1"/>
  <c r="I40" i="69"/>
  <c r="E13" i="69"/>
  <c r="E25" i="69"/>
  <c r="E11" i="69"/>
  <c r="E29" i="69"/>
  <c r="H40" i="69"/>
  <c r="K40" i="69"/>
  <c r="J40" i="69"/>
  <c r="L19" i="74" l="1"/>
  <c r="K51" i="72"/>
  <c r="K79" i="72"/>
  <c r="K182" i="72"/>
  <c r="E39" i="69"/>
  <c r="K188" i="72"/>
  <c r="K132" i="72"/>
  <c r="K33" i="72"/>
  <c r="K47" i="72"/>
  <c r="K147" i="72"/>
  <c r="K175" i="72"/>
  <c r="K191" i="72"/>
  <c r="K240" i="72"/>
  <c r="K160" i="72"/>
  <c r="K159" i="72" s="1"/>
  <c r="K89" i="72"/>
  <c r="K92" i="72"/>
  <c r="K137" i="72"/>
  <c r="K136" i="72" s="1"/>
  <c r="K105" i="72"/>
  <c r="K16" i="72"/>
  <c r="K15" i="72" s="1"/>
  <c r="K198" i="72"/>
  <c r="K129" i="72"/>
  <c r="K61" i="72"/>
  <c r="K101" i="72"/>
  <c r="K41" i="72"/>
  <c r="K82" i="72"/>
  <c r="K27" i="72"/>
  <c r="K222" i="72"/>
  <c r="K221" i="72" s="1"/>
  <c r="K204" i="72"/>
  <c r="K112" i="72"/>
  <c r="K217" i="72"/>
  <c r="K37" i="72"/>
  <c r="K167" i="72"/>
  <c r="K166" i="72" s="1"/>
  <c r="K117" i="72"/>
  <c r="K98" i="72"/>
  <c r="K155" i="72"/>
  <c r="K146" i="72" s="1"/>
  <c r="K10" i="72"/>
  <c r="K71" i="72"/>
  <c r="K56" i="72"/>
  <c r="K210" i="72"/>
  <c r="K22" i="72"/>
  <c r="K21" i="72" s="1"/>
  <c r="K236" i="72"/>
  <c r="G41" i="69"/>
  <c r="H41" i="69" s="1"/>
  <c r="I41" i="69" s="1"/>
  <c r="J41" i="69" s="1"/>
  <c r="K41" i="69" s="1"/>
  <c r="K6" i="72"/>
  <c r="K5" i="72" s="1"/>
  <c r="K249" i="72"/>
  <c r="K250" i="72" s="1"/>
  <c r="L20" i="74" l="1"/>
  <c r="K187" i="72"/>
  <c r="K26" i="72"/>
  <c r="K235" i="72"/>
  <c r="K78" i="72"/>
  <c r="K195" i="72"/>
  <c r="L21" i="74" l="1"/>
  <c r="K247" i="72"/>
  <c r="L22" i="74" l="1"/>
  <c r="L23" i="74" l="1"/>
  <c r="L24" i="74" l="1"/>
  <c r="L25" i="74" l="1"/>
  <c r="L26" i="74" l="1"/>
  <c r="L27" i="74" l="1"/>
  <c r="L28" i="74" l="1"/>
  <c r="L29" i="74" l="1"/>
  <c r="L30" i="74" l="1"/>
  <c r="L31" i="74" l="1"/>
  <c r="L32" i="74" l="1"/>
  <c r="L33" i="74" l="1"/>
  <c r="L34" i="74" l="1"/>
  <c r="L35" i="74" l="1"/>
  <c r="L36" i="74" l="1"/>
  <c r="L37" i="74" l="1"/>
  <c r="L38" i="74" l="1"/>
  <c r="L39" i="74" l="1"/>
  <c r="L40" i="74" l="1"/>
  <c r="L41" i="74" l="1"/>
  <c r="L42" i="74" l="1"/>
  <c r="L43" i="74" l="1"/>
  <c r="L44" i="74" l="1"/>
  <c r="L45" i="74" l="1"/>
  <c r="L46" i="74" l="1"/>
  <c r="L47" i="74" l="1"/>
  <c r="L48" i="74" l="1"/>
  <c r="L49" i="74" l="1"/>
  <c r="L50" i="74" l="1"/>
  <c r="L51" i="74" l="1"/>
  <c r="L52" i="74" l="1"/>
  <c r="L53" i="74" l="1"/>
  <c r="L54" i="74" l="1"/>
  <c r="L55" i="74" l="1"/>
  <c r="L56" i="74" l="1"/>
  <c r="L57" i="74" l="1"/>
  <c r="L58" i="74" l="1"/>
  <c r="L59" i="74" l="1"/>
  <c r="L60" i="74" l="1"/>
  <c r="L61" i="74" l="1"/>
  <c r="L62" i="74" l="1"/>
  <c r="L63" i="74" l="1"/>
  <c r="L64" i="74" l="1"/>
  <c r="L65" i="74" l="1"/>
  <c r="L66" i="74" l="1"/>
  <c r="L67" i="74" l="1"/>
  <c r="L68" i="74" l="1"/>
  <c r="L69" i="74" l="1"/>
  <c r="L70" i="74" l="1"/>
  <c r="L71" i="74" l="1"/>
  <c r="L72" i="74" l="1"/>
  <c r="L73" i="74" l="1"/>
  <c r="L74" i="74" l="1"/>
  <c r="L75" i="74" l="1"/>
  <c r="L76" i="74" l="1"/>
  <c r="L77" i="74" l="1"/>
  <c r="L78" i="74" l="1"/>
  <c r="L79" i="74" l="1"/>
  <c r="L80" i="74" l="1"/>
  <c r="L81" i="74" l="1"/>
  <c r="L82" i="74" l="1"/>
  <c r="L83" i="74" l="1"/>
  <c r="L84" i="74" l="1"/>
  <c r="L85" i="74" l="1"/>
  <c r="L86" i="74" l="1"/>
  <c r="L87" i="74" l="1"/>
  <c r="L88" i="74" l="1"/>
  <c r="L89" i="74" l="1"/>
  <c r="L90" i="74" l="1"/>
  <c r="L91" i="74" l="1"/>
  <c r="L92" i="74" l="1"/>
  <c r="L93" i="74" l="1"/>
  <c r="L94" i="74" l="1"/>
  <c r="L95" i="74" l="1"/>
  <c r="L96" i="74" l="1"/>
  <c r="L97" i="74" l="1"/>
  <c r="L98" i="74" l="1"/>
  <c r="L99" i="74" l="1"/>
  <c r="L100" i="74" l="1"/>
  <c r="L101" i="74" l="1"/>
  <c r="L102" i="74" l="1"/>
  <c r="L103" i="74" l="1"/>
  <c r="L104" i="74" l="1"/>
  <c r="L105" i="74" l="1"/>
  <c r="L106" i="74" l="1"/>
  <c r="L107" i="74" l="1"/>
  <c r="L108" i="74" l="1"/>
  <c r="L109" i="74" l="1"/>
  <c r="L110" i="74" l="1"/>
  <c r="L111" i="74" l="1"/>
  <c r="L112" i="74" l="1"/>
  <c r="L113" i="74" l="1"/>
  <c r="L114" i="74" l="1"/>
  <c r="L115" i="74" l="1"/>
  <c r="L116" i="74" l="1"/>
  <c r="L117" i="74" l="1"/>
  <c r="L118" i="74" l="1"/>
  <c r="L119" i="74" l="1"/>
  <c r="L120" i="74" l="1"/>
  <c r="L121" i="74" l="1"/>
  <c r="L122" i="74" l="1"/>
  <c r="L123" i="74" l="1"/>
  <c r="L124" i="74" l="1"/>
  <c r="L125" i="74" l="1"/>
  <c r="L126" i="74" l="1"/>
  <c r="L127" i="74" l="1"/>
  <c r="L128" i="74" l="1"/>
  <c r="L129" i="74" l="1"/>
  <c r="L130" i="74" l="1"/>
  <c r="L131" i="74" l="1"/>
  <c r="L132" i="74" l="1"/>
  <c r="L133" i="74" l="1"/>
  <c r="L134" i="74" l="1"/>
  <c r="L135" i="74" l="1"/>
  <c r="L136" i="74" l="1"/>
  <c r="L137" i="74" l="1"/>
  <c r="L138" i="74" l="1"/>
  <c r="L139" i="74" l="1"/>
  <c r="L140" i="74" l="1"/>
  <c r="L141" i="74" l="1"/>
  <c r="L142" i="74" l="1"/>
  <c r="L143" i="74" l="1"/>
  <c r="L144" i="74" l="1"/>
  <c r="L145" i="74" l="1"/>
  <c r="L146" i="74" l="1"/>
  <c r="L147" i="74" l="1"/>
  <c r="L148" i="74" l="1"/>
  <c r="L149" i="74" l="1"/>
  <c r="L150" i="74" l="1"/>
  <c r="L151" i="74" l="1"/>
  <c r="L152" i="74" l="1"/>
  <c r="L153" i="74" l="1"/>
  <c r="L154" i="74" l="1"/>
  <c r="L155" i="74" l="1"/>
  <c r="L156" i="74" l="1"/>
  <c r="L157" i="74" l="1"/>
  <c r="L158" i="74" l="1"/>
  <c r="L159" i="74" l="1"/>
  <c r="L160" i="74" l="1"/>
  <c r="L161" i="74" l="1"/>
  <c r="L162" i="74" l="1"/>
  <c r="L163" i="74" l="1"/>
  <c r="L164" i="74" l="1"/>
  <c r="L165" i="74" l="1"/>
  <c r="L166" i="74" l="1"/>
  <c r="L167" i="74" l="1"/>
  <c r="L168" i="74" l="1"/>
  <c r="L169" i="74" l="1"/>
  <c r="L170" i="74" l="1"/>
  <c r="L171" i="74" l="1"/>
  <c r="L172" i="74" l="1"/>
  <c r="L173" i="74" l="1"/>
  <c r="L174" i="74" l="1"/>
</calcChain>
</file>

<file path=xl/sharedStrings.xml><?xml version="1.0" encoding="utf-8"?>
<sst xmlns="http://schemas.openxmlformats.org/spreadsheetml/2006/main" count="1885" uniqueCount="653">
  <si>
    <t>ITEM</t>
  </si>
  <si>
    <t>m²</t>
  </si>
  <si>
    <t>DESCRIÇÃO DOS SERVIÇOS</t>
  </si>
  <si>
    <t>SINAPI</t>
  </si>
  <si>
    <t>CÓDIGO</t>
  </si>
  <si>
    <t>UND</t>
  </si>
  <si>
    <t>QUANT</t>
  </si>
  <si>
    <t>m³</t>
  </si>
  <si>
    <t>BANCO</t>
  </si>
  <si>
    <t xml:space="preserve"> 88489 </t>
  </si>
  <si>
    <t>PESO (%)</t>
  </si>
  <si>
    <t>OBSERVAÇÕES:</t>
  </si>
  <si>
    <t>VALOR TOTAL COM BDI</t>
  </si>
  <si>
    <t>VALOR TOTAL SEM BDI</t>
  </si>
  <si>
    <t>VALOR DO BDI</t>
  </si>
  <si>
    <t>R$ SEM BDI</t>
  </si>
  <si>
    <t>R$ COM BDI</t>
  </si>
  <si>
    <t>R$ FINAL</t>
  </si>
  <si>
    <t>VALOR (R$)</t>
  </si>
  <si>
    <t>% DO ITEM</t>
  </si>
  <si>
    <t>MÊS 01</t>
  </si>
  <si>
    <t>MÊS 02</t>
  </si>
  <si>
    <t>MÊS 03</t>
  </si>
  <si>
    <t>VALOR TOTAL</t>
  </si>
  <si>
    <t xml:space="preserve"> 74209/001 </t>
  </si>
  <si>
    <t>SEINFRA</t>
  </si>
  <si>
    <t>Próprio</t>
  </si>
  <si>
    <t>ORSE</t>
  </si>
  <si>
    <t>un</t>
  </si>
  <si>
    <t>m</t>
  </si>
  <si>
    <t xml:space="preserve"> 9537 </t>
  </si>
  <si>
    <t>MÊS 04</t>
  </si>
  <si>
    <t>MÊS 05</t>
  </si>
  <si>
    <t>MÊS 06</t>
  </si>
  <si>
    <t xml:space="preserve"> 89798 </t>
  </si>
  <si>
    <t xml:space="preserve"> 92000 </t>
  </si>
  <si>
    <t xml:space="preserve"> 74106/001 </t>
  </si>
  <si>
    <t>B.D.I.</t>
  </si>
  <si>
    <t xml:space="preserve"> 1 </t>
  </si>
  <si>
    <t xml:space="preserve"> 1.1 </t>
  </si>
  <si>
    <t xml:space="preserve"> 1.2 </t>
  </si>
  <si>
    <t xml:space="preserve"> 1.3 </t>
  </si>
  <si>
    <t xml:space="preserve"> 89449 </t>
  </si>
  <si>
    <t>VIDROS</t>
  </si>
  <si>
    <t>SERVIÇOS PRELIMINARES</t>
  </si>
  <si>
    <t xml:space="preserve"> 93358 </t>
  </si>
  <si>
    <t>ESQUADRIAS</t>
  </si>
  <si>
    <t xml:space="preserve"> 91314 </t>
  </si>
  <si>
    <t xml:space="preserve"> 94559 </t>
  </si>
  <si>
    <t>COBERTURA</t>
  </si>
  <si>
    <t xml:space="preserve"> 94219 </t>
  </si>
  <si>
    <t>PAVIMENTAÇÃO</t>
  </si>
  <si>
    <t xml:space="preserve"> 95240 </t>
  </si>
  <si>
    <t xml:space="preserve"> 73739/001 </t>
  </si>
  <si>
    <t xml:space="preserve"> 95468 </t>
  </si>
  <si>
    <t xml:space="preserve"> 86943 </t>
  </si>
  <si>
    <t xml:space="preserve"> 89985 </t>
  </si>
  <si>
    <t xml:space="preserve"> 89799 </t>
  </si>
  <si>
    <t xml:space="preserve"> 91961 </t>
  </si>
  <si>
    <t xml:space="preserve"> 91983 </t>
  </si>
  <si>
    <t xml:space="preserve"> 97540 </t>
  </si>
  <si>
    <t xml:space="preserve"> 92905 </t>
  </si>
  <si>
    <t xml:space="preserve"> 1511 </t>
  </si>
  <si>
    <r>
      <rPr>
        <b/>
        <sz val="10"/>
        <rFont val="Perpetua"/>
        <family val="1"/>
      </rPr>
      <t>Encargos Sociais</t>
    </r>
    <r>
      <rPr>
        <sz val="10"/>
        <rFont val="Perpetua"/>
        <family val="1"/>
      </rPr>
      <t xml:space="preserve">
Desonerado: embutido nos preços unitário dos insumos de mão de obra, de acordo com as bases.</t>
    </r>
  </si>
  <si>
    <t>INFRA-ESTRUTURA: FUNDAÇÕES</t>
  </si>
  <si>
    <t>SUPERESTRUTURA</t>
  </si>
  <si>
    <t>Vergalhão rosca total (tirante),em aço galvanizado a quente, Ø1/4"x3000mm</t>
  </si>
  <si>
    <t xml:space="preserve"> C2850 </t>
  </si>
  <si>
    <t xml:space="preserve"> 74130/005 </t>
  </si>
  <si>
    <t>PREFEITURA MUNICIPAL DE SATUBINHA - MA</t>
  </si>
  <si>
    <t xml:space="preserve"> 2387 </t>
  </si>
  <si>
    <t>PREFEITURA MUNICIPAL DE SÃO JOÃO DO PARAÍSO - MA</t>
  </si>
  <si>
    <r>
      <t xml:space="preserve">ESTUDO ORÇAMENTÁRIO PARA RETOMADA DA OBRA </t>
    </r>
    <r>
      <rPr>
        <b/>
        <sz val="10"/>
        <rFont val="Perpetua"/>
        <family val="1"/>
      </rPr>
      <t>ID Nº 1015463</t>
    </r>
    <r>
      <rPr>
        <sz val="10"/>
        <rFont val="Perpetua"/>
        <family val="1"/>
      </rPr>
      <t xml:space="preserve">
ESPAÇO EDUCATIVO DE 04 SALAS DE AULA, PADRÃO FNDE, DA ESTRADA VÃO DO MARCO - ZONA RURAL</t>
    </r>
  </si>
  <si>
    <r>
      <t xml:space="preserve">CRONOGRAMA FÍSICO X FINANCEIRO DE RETOMADA DA OBRA ID Nº </t>
    </r>
    <r>
      <rPr>
        <b/>
        <sz val="10"/>
        <rFont val="Perpetua"/>
        <family val="1"/>
      </rPr>
      <t>1015463</t>
    </r>
    <r>
      <rPr>
        <sz val="10"/>
        <rFont val="Perpetua"/>
        <family val="1"/>
      </rPr>
      <t xml:space="preserve">
ESPAÇO EDUCATIVO DE 04 SALAS DE AULA, PADRÃO FNDE, DA ESTRADA VÃO DO MARCO - ZONA RURAL</t>
    </r>
  </si>
  <si>
    <r>
      <rPr>
        <b/>
        <sz val="10"/>
        <rFont val="Perpetua"/>
        <family val="1"/>
      </rPr>
      <t>Bancos Utilizados</t>
    </r>
    <r>
      <rPr>
        <sz val="10"/>
        <rFont val="Perpetua"/>
        <family val="1"/>
      </rPr>
      <t xml:space="preserve">
SINAPI - 01/2025 - Maranhão
ORSE - 12/2024 - Sergipe
SEINFRA - 028 - Ceará</t>
    </r>
  </si>
  <si>
    <t>PLACA DE OBRA EM CHAPA DE ACO GALVANIZADO</t>
  </si>
  <si>
    <t xml:space="preserve"> C0371 </t>
  </si>
  <si>
    <t>BARRACÃO PARA ESCRITÓRIO TIPO A2</t>
  </si>
  <si>
    <t xml:space="preserve"> 74077/003 </t>
  </si>
  <si>
    <t>LOCACAO CONVENCIONAL DE OBRA, ATRAVÉS DE GABARITO DE TABUAS CORRIDAS PONTALETADAS, COM REAPROVEITAMENTO DE 3 VEZES.</t>
  </si>
  <si>
    <t xml:space="preserve"> 1.4 </t>
  </si>
  <si>
    <t>INSTALAÇÕES PROVISÓRIAS DE LUZ , FORÇA,TELEFONE E LÓGICA</t>
  </si>
  <si>
    <t xml:space="preserve"> 2 </t>
  </si>
  <si>
    <t>MOVIMENTO DE TERRAS</t>
  </si>
  <si>
    <t xml:space="preserve"> 2.1 </t>
  </si>
  <si>
    <t>ESCAVAÇÃO MANUAL DE VALA. AF_09/2024</t>
  </si>
  <si>
    <t xml:space="preserve"> 2.2 </t>
  </si>
  <si>
    <t xml:space="preserve"> 72961 </t>
  </si>
  <si>
    <t>REGULARIZACAO E COMPACTACAO DE SUBLEITO ATE 20 CM DE ESPESSURA</t>
  </si>
  <si>
    <t xml:space="preserve"> 2.3 </t>
  </si>
  <si>
    <t xml:space="preserve"> 93382 </t>
  </si>
  <si>
    <t>REATERRO MANUAL DE VALAS, COM COMPACTADOR DE SOLOS DE PERCUSSÃO. AF_08/2023</t>
  </si>
  <si>
    <t xml:space="preserve"> 2.4 </t>
  </si>
  <si>
    <t xml:space="preserve"> 55835 </t>
  </si>
  <si>
    <t>REATERRO INTERNO (EDIFICACOES) COMPACTADO MANUALMENTE</t>
  </si>
  <si>
    <t xml:space="preserve"> 3 </t>
  </si>
  <si>
    <t xml:space="preserve"> 3.1 </t>
  </si>
  <si>
    <t>SAPATAS</t>
  </si>
  <si>
    <t xml:space="preserve"> 3.1.1 </t>
  </si>
  <si>
    <t>LASTRO DE CONCRETO MAGRO, APLICADO EM PISOS, LAJES SOBRE SOLO OU RADIERS, ESPESSURA DE 3 CM. AF_01/2024</t>
  </si>
  <si>
    <t xml:space="preserve"> 3.1.2 </t>
  </si>
  <si>
    <t xml:space="preserve"> 92720 </t>
  </si>
  <si>
    <t>CONCRETAGEM DE PILARES, FCK = 25 MPA, COM USO DE BOMBA EM EDIFICAÇÃO COM SEÇÃO MÉDIA DE PILARES MENOR OU IGUAL A 0,25 M² - LANÇAMENTO, ADENSAMENTO E ACABAMENTO. AF_12/2015</t>
  </si>
  <si>
    <t xml:space="preserve"> 3.2 </t>
  </si>
  <si>
    <t>BALDRAME</t>
  </si>
  <si>
    <t xml:space="preserve"> 3.2.1 </t>
  </si>
  <si>
    <t xml:space="preserve"> 4 </t>
  </si>
  <si>
    <t xml:space="preserve"> 4.1 </t>
  </si>
  <si>
    <t>CONCRETO</t>
  </si>
  <si>
    <t xml:space="preserve"> 4.1.1 </t>
  </si>
  <si>
    <t xml:space="preserve"> 4.1.2 </t>
  </si>
  <si>
    <t xml:space="preserve"> 4.1.3 </t>
  </si>
  <si>
    <t xml:space="preserve"> 74202/001 </t>
  </si>
  <si>
    <t>LAJE PRE-MOLDADA P/FORRO, SOBRECARGA 100KG/M2, VAOS ATE 3,50M/E=8CM, C/LAJOTAS E CAP.C/CONC FCK=20MPA, 3CM, INTER-EIXO 38CM, C/ESCORAMENTO (REAPR.3X) E FERRAGEM NEGATIVA</t>
  </si>
  <si>
    <t xml:space="preserve"> 5 </t>
  </si>
  <si>
    <t>INSTALAÇÕES HIDRO-SANITÁRIAS</t>
  </si>
  <si>
    <t xml:space="preserve"> 5.1 </t>
  </si>
  <si>
    <t>TUBO PVC SOLDÁVEL PARA ÁGUA POTÁVEL</t>
  </si>
  <si>
    <t xml:space="preserve"> 5.1.1 </t>
  </si>
  <si>
    <t>TUBO, PVC, SOLDÁVEL, DE 50MM, INSTALADO EM PRUMADA DE ÁGUA - FORNECIMENTO E INSTALAÇÃO. AF_06/2022</t>
  </si>
  <si>
    <t xml:space="preserve"> 5.1.2 </t>
  </si>
  <si>
    <t xml:space="preserve"> 89448 </t>
  </si>
  <si>
    <t>TUBO, PVC, SOLDÁVEL, DE 40MM, INSTALADO EM PRUMADA DE ÁGUA - FORNECIMENTO E INSTALAÇÃO. AF_06/2022</t>
  </si>
  <si>
    <t xml:space="preserve"> 5.1.3 </t>
  </si>
  <si>
    <t xml:space="preserve"> 89447 </t>
  </si>
  <si>
    <t>TUBO, PVC, SOLDÁVEL, DE 32MM, INSTALADO EM PRUMADA DE ÁGUA - FORNECIMENTO E INSTALAÇÃO. AF_06/2022</t>
  </si>
  <si>
    <t xml:space="preserve"> 5.1.4 </t>
  </si>
  <si>
    <t xml:space="preserve"> 89446 </t>
  </si>
  <si>
    <t>TUBO, PVC, SOLDÁVEL, DE 25MM, INSTALADO EM PRUMADA DE ÁGUA - FORNECIMENTO E INSTALAÇÃO. AF_06/2022</t>
  </si>
  <si>
    <t xml:space="preserve"> 5.1.5 </t>
  </si>
  <si>
    <t xml:space="preserve"> 89401 </t>
  </si>
  <si>
    <t xml:space="preserve"> 5.2 </t>
  </si>
  <si>
    <t>ADAPTADOR CURTO DE PVC PARA REGISTRO</t>
  </si>
  <si>
    <t xml:space="preserve"> 5.2.1 </t>
  </si>
  <si>
    <t xml:space="preserve"> 89595 </t>
  </si>
  <si>
    <t>ADAPTADOR CURTO COM BOLSA E ROSCA PARA REGISTRO, PVC, SOLDÁVEL, DN 50MM X 1.1/4 , INSTALADO EM PRUMADA DE ÁGUA - FORNECIMENTO E INSTALAÇÃO. AF_06/2022</t>
  </si>
  <si>
    <t xml:space="preserve"> 5.2.2 </t>
  </si>
  <si>
    <t xml:space="preserve"> 89538 </t>
  </si>
  <si>
    <t>ADAPTADOR CURTO COM BOLSA E ROSCA PARA REGISTRO, PVC, SOLDÁVEL, DN 25MM X 3/4, INSTALADO EM PRUMADA DE ÁGUA - FORNECIMENTO E INSTALAÇÃO. AF_12/2014</t>
  </si>
  <si>
    <t xml:space="preserve"> 5.2.3 </t>
  </si>
  <si>
    <t xml:space="preserve"> 89376 </t>
  </si>
  <si>
    <t>ADAPTADOR CURTO COM BOLSA E ROSCA PARA REGISTRO, PVC, SOLDÁVEL, DN 20MM X 1/2 , INSTALADO EM RAMAL OU SUB-RAMAL DE ÁGUA - FORNECIMENTO E INSTALAÇÃO. AF_06/2022</t>
  </si>
  <si>
    <t xml:space="preserve"> 5.3 </t>
  </si>
  <si>
    <t>REGISTRO DE GAVETA BRUTO</t>
  </si>
  <si>
    <t xml:space="preserve"> 5.3.1 </t>
  </si>
  <si>
    <t xml:space="preserve"> 94497 </t>
  </si>
  <si>
    <t>REGISTRO DE GAVETA BRUTO, LATÃO, ROSCÁVEL, 1 1/2" - FORNECIMENTO E INSTALAÇÃO. AF_08/2021</t>
  </si>
  <si>
    <t xml:space="preserve"> 5.3.2 </t>
  </si>
  <si>
    <t xml:space="preserve"> 94498 </t>
  </si>
  <si>
    <t>REGISTRO DE GAVETA BRUTO, LATÃO, ROSCÁVEL, 2" - FORNECIMENTO E INSTALAÇÃO. AF_08/2021</t>
  </si>
  <si>
    <t xml:space="preserve"> 5.3.3 </t>
  </si>
  <si>
    <t xml:space="preserve"> 94499 </t>
  </si>
  <si>
    <t>REGISTRO DE GAVETA BRUTO, LATÃO, ROSCÁVEL, 2 1/2" - FORNECIMENTO E INSTALAÇÃO. AF_08/2021</t>
  </si>
  <si>
    <t xml:space="preserve"> 5.4 </t>
  </si>
  <si>
    <t>REGISTRO DE GAVETA COM ACABAMENTO</t>
  </si>
  <si>
    <t xml:space="preserve"> 5.4.1 </t>
  </si>
  <si>
    <t xml:space="preserve"> 89987 </t>
  </si>
  <si>
    <t>REGISTRO DE GAVETA BRUTO, LATÃO, ROSCÁVEL, 3/4", COM ACABAMENTO E CANOPLA CROMADOS - FORNECIMENTO E INSTALAÇÃO. AF_08/2021</t>
  </si>
  <si>
    <t xml:space="preserve"> 5.4.2 </t>
  </si>
  <si>
    <t xml:space="preserve"> 94792 </t>
  </si>
  <si>
    <t>REGISTRO DE GAVETA BRUTO, LATÃO, ROSCÁVEL, 1", COM ACABAMENTO E CANOPLA CROMADOS - FORNECIMENTO E INSTALAÇÃO. AF_08/2021</t>
  </si>
  <si>
    <t xml:space="preserve"> 5.4.3 </t>
  </si>
  <si>
    <t xml:space="preserve"> 94793 </t>
  </si>
  <si>
    <t>REGISTRO DE GAVETA BRUTO, LATÃO, ROSCÁVEL, 1 1/4", COM ACABAMENTO E CANOPLA CROMADOS - FORNECIMENTO E INSTALAÇÃO. AF_08/2021</t>
  </si>
  <si>
    <t xml:space="preserve"> 5.5 </t>
  </si>
  <si>
    <t>REGISTRO DE PRESSÃO COM ACABAMENTO</t>
  </si>
  <si>
    <t xml:space="preserve"> 5.5.1 </t>
  </si>
  <si>
    <t>REGISTRO DE PRESSÃO BRUTO, LATÃO, ROSCÁVEL, 3/4", COM ACABAMENTO E CANOPLA CROMADOS - FORNECIMENTO E INSTALAÇÃO. AF_08/2021</t>
  </si>
  <si>
    <t xml:space="preserve"> 5.6 </t>
  </si>
  <si>
    <t>DIVERSOS - ÁGUA FRIA</t>
  </si>
  <si>
    <t xml:space="preserve"> 5.6.1 </t>
  </si>
  <si>
    <t xml:space="preserve"> 235 </t>
  </si>
  <si>
    <t>Caixa dágua metálica completa de 25.000l, inclusive base conforme projeto</t>
  </si>
  <si>
    <t xml:space="preserve"> 5.6.2 </t>
  </si>
  <si>
    <t xml:space="preserve"> 95676 </t>
  </si>
  <si>
    <t xml:space="preserve"> 5.6.3 </t>
  </si>
  <si>
    <t xml:space="preserve"> C4000 </t>
  </si>
  <si>
    <t>TORNEIRA TIPO JARDIM CROMADA</t>
  </si>
  <si>
    <t xml:space="preserve"> 5.7 </t>
  </si>
  <si>
    <t>TUBO PVC SOLDÁVEL PARA ESGOTO</t>
  </si>
  <si>
    <t xml:space="preserve"> 5.7.1 </t>
  </si>
  <si>
    <t xml:space="preserve"> 89711 </t>
  </si>
  <si>
    <t>TUBO PVC, SERIE NORMAL, ESGOTO PREDIAL, DN 40 MM, FORNECIDO E INSTALADO EM RAMAL DE DESCARGA OU RAMAL DE ESGOTO SANITÁRIO. AF_08/2022</t>
  </si>
  <si>
    <t xml:space="preserve"> 5.7.2 </t>
  </si>
  <si>
    <t>TUBO PVC, SERIE NORMAL, ESGOTO PREDIAL, DN 50 MM, FORNECIDO E INSTALADO EM PRUMADA DE ESGOTO SANITÁRIO OU VENTILAÇÃO. AF_08/2022</t>
  </si>
  <si>
    <t xml:space="preserve"> 5.7.3 </t>
  </si>
  <si>
    <t>TUBO PVC, SERIE NORMAL, ESGOTO PREDIAL, DN 75 MM, FORNECIDO E INSTALADO EM PRUMADA DE ESGOTO SANITÁRIO OU VENTILAÇÃO. AF_08/2022</t>
  </si>
  <si>
    <t xml:space="preserve"> 5.7.4 </t>
  </si>
  <si>
    <t xml:space="preserve"> 89714 </t>
  </si>
  <si>
    <t>TUBO PVC, SERIE NORMAL, ESGOTO PREDIAL, DN 100 MM, FORNECIDO E INSTALADO EM RAMAL DE DESCARGA OU RAMAL DE ESGOTO SANITÁRIO. AF_08/2022</t>
  </si>
  <si>
    <t xml:space="preserve"> 5.8 </t>
  </si>
  <si>
    <t>DIVERSOS - ESGOTO</t>
  </si>
  <si>
    <t xml:space="preserve"> 5.8.1 </t>
  </si>
  <si>
    <t xml:space="preserve"> 89707 </t>
  </si>
  <si>
    <t>CAIXA SIFONADA, PVC, DN 100 X 100 X 50 MM, JUNTA ELÁSTICA, FORNECIDA E INSTALADA EM RAMAL DE DESCARGA OU EM RAMAL DE ESGOTO SANITÁRIO. AF_08/2022</t>
  </si>
  <si>
    <t xml:space="preserve"> 5.8.2 </t>
  </si>
  <si>
    <t xml:space="preserve"> 89709 </t>
  </si>
  <si>
    <t>RALO SIFONADO, PVC, DN 100 X 40 MM, JUNTA SOLDÁVEL, FORNECIDO E INSTALADO EM RAMAL DE DESCARGA OU EM RAMAL DE ESGOTO SANITÁRIO. AF_08/2022</t>
  </si>
  <si>
    <t xml:space="preserve"> 5.8.3 </t>
  </si>
  <si>
    <t xml:space="preserve"> C0601 </t>
  </si>
  <si>
    <t>CAIXA DE GORDURA/SABÃO EM ALVENARIA</t>
  </si>
  <si>
    <t xml:space="preserve"> 5.8.4 </t>
  </si>
  <si>
    <t xml:space="preserve"> C0604 </t>
  </si>
  <si>
    <t>CAIXA DE INSPEÇÃO EM ALVENARIA - 1 TIJOLO COMUM</t>
  </si>
  <si>
    <t xml:space="preserve"> 5.9 </t>
  </si>
  <si>
    <t>LOUÇAS - FORNECIMENTO E INSTALAÇÃO</t>
  </si>
  <si>
    <t xml:space="preserve"> 5.9.1 </t>
  </si>
  <si>
    <t xml:space="preserve"> 95470 </t>
  </si>
  <si>
    <t>VASO SANITARIO SIFONADO CONVENCIONAL COM LOUÇA BRANCA, INCLUSO CONJUNTO DE LIGAÇÃO PARA BACIA SANITÁRIA AJUSTÁVEL - FORNECIMENTO E INSTALAÇÃO. AF_01/2020</t>
  </si>
  <si>
    <t xml:space="preserve"> 5.9.2 </t>
  </si>
  <si>
    <t xml:space="preserve"> 86888 </t>
  </si>
  <si>
    <t>VASO SANITÁRIO SIFONADO COM CAIXA ACOPLADA LOUÇA BRANCA - FORNECIMENTO E INSTALAÇÃO. AF_01/2020</t>
  </si>
  <si>
    <t xml:space="preserve"> 5.9.3 </t>
  </si>
  <si>
    <t xml:space="preserve"> 86939 </t>
  </si>
  <si>
    <t>LAVATÓRIO LOUÇA BRANCA COM COLUNA, *44 X 35,5* CM, PADRÃO POPULAR, INCLUSO SIFÃO FLEXÍVEL EM PVC, VÁLVULA E ENGATE FLEXÍVEL 30CM EM PLÁSTICO E COM TORNEIRA CROMADA PADRÃO POPULAR - FORNECIMENTO E INSTALAÇÃO. AF_01/2020</t>
  </si>
  <si>
    <t xml:space="preserve"> 5.9.4 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</si>
  <si>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</si>
  <si>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 xml:space="preserve"> 5.9.5 </t>
  </si>
  <si>
    <t xml:space="preserve"> 7352 </t>
  </si>
  <si>
    <t>Cuba de sobrepor oval (deca ref.L65), acabamento GE-17, com sifão cromado (astra ref SC5), engate cromado (deca), válvula cromada (deca ref1602)  ou similares, exclusive torneira</t>
  </si>
  <si>
    <t xml:space="preserve"> 5.9.6 </t>
  </si>
  <si>
    <t xml:space="preserve"> 86924 </t>
  </si>
  <si>
    <t>TANQUE DE LOUÇA BRANCA SUSPENSO, 18L OU EQUIVALENTE, INCLUSO SIFÃO TIPO GARRAFA EM PVC, VÁLVULA PLÁSTICA E TORNEIRA DE PLÁSTICO - FORNECIMENTO E INSTALAÇÃO. AF_01/2020</t>
  </si>
  <si>
    <t xml:space="preserve"> 5.9.7 </t>
  </si>
  <si>
    <t xml:space="preserve"> 00000068 </t>
  </si>
  <si>
    <t>Papeleira Metálica Linha Izy, código 2020.C37, DECA ou equivalente (REFERÊNCIA CAERN 1070215)</t>
  </si>
  <si>
    <t xml:space="preserve"> 5.9.8 </t>
  </si>
  <si>
    <t xml:space="preserve"> 5.9.9 </t>
  </si>
  <si>
    <t xml:space="preserve"> 9535 </t>
  </si>
  <si>
    <t>CHUVEIRO ELETRICO COMUM CORPO PLASTICO TIPO DUCHA, FORNECIMENTO E INSTALACAO</t>
  </si>
  <si>
    <t xml:space="preserve"> 5.10 </t>
  </si>
  <si>
    <t>METAIS</t>
  </si>
  <si>
    <t xml:space="preserve"> 5.10.1 </t>
  </si>
  <si>
    <t xml:space="preserve"> 86911 </t>
  </si>
  <si>
    <t>TORNEIRA CROMADA LONGA, DE PAREDE, 1/2" OU 3/4", PARA PIA DE COZINHA, PADRÃO POPULAR - FORNECIMENTO E INSTALAÇÃO. AF_01/2020</t>
  </si>
  <si>
    <t xml:space="preserve"> 5.10.2 </t>
  </si>
  <si>
    <t xml:space="preserve"> C2684 </t>
  </si>
  <si>
    <t>VÁLVULA DE DESCARGA CROMADA C/CANOPLA LISA DE 32 OU 40mm</t>
  </si>
  <si>
    <t xml:space="preserve"> 5.10.3 </t>
  </si>
  <si>
    <t xml:space="preserve"> 5.10.4 </t>
  </si>
  <si>
    <t xml:space="preserve"> 86936 </t>
  </si>
  <si>
    <t>CUBA DE EMBUTIR DE AÇO INOXIDÁVEL MÉDIA, INCLUSO VÁLVULA TIPO AMERICANA E SIFÃO TIPO GARRAFA EM METAL CROMADO - FORNECIMENTO E INSTALAÇÃO. AF_01/2020</t>
  </si>
  <si>
    <t xml:space="preserve"> 5.10.5 </t>
  </si>
  <si>
    <t xml:space="preserve"> 121 </t>
  </si>
  <si>
    <t>Barra de apoio em aço inox polido d=80cm</t>
  </si>
  <si>
    <t xml:space="preserve"> 5.10.6 </t>
  </si>
  <si>
    <t xml:space="preserve"> 227 </t>
  </si>
  <si>
    <t>Barra de apoio em aço inox polido d=140cm</t>
  </si>
  <si>
    <t xml:space="preserve"> 6 </t>
  </si>
  <si>
    <t>INSTALAÇÕES ELÉTRICAS E TELEFÔNICAS (380/20V)</t>
  </si>
  <si>
    <t xml:space="preserve"> 6.1 </t>
  </si>
  <si>
    <t>ELETRODUTO DE PVC RÍGIDO</t>
  </si>
  <si>
    <t xml:space="preserve"> 6.1.1 </t>
  </si>
  <si>
    <t xml:space="preserve"> 91873 </t>
  </si>
  <si>
    <t>ELETRODUTO RÍGIDO ROSCÁVEL, PVC, DN 40 MM (1 1/4"), PARA CIRCUITOS TERMINAIS, INSTALADO EM PAREDE - FORNECIMENTO E INSTALAÇÃO. AF_03/2023</t>
  </si>
  <si>
    <t xml:space="preserve"> 6.1.2 </t>
  </si>
  <si>
    <t xml:space="preserve"> 91872 </t>
  </si>
  <si>
    <t>ELETRODUTO RÍGIDO ROSCÁVEL, PVC, DN 32 MM (1"), PARA CIRCUITOS TERMINAIS, INSTALADO EM PAREDE - FORNECIMENTO E INSTALAÇÃO. AF_03/2023</t>
  </si>
  <si>
    <t xml:space="preserve"> 6.2 </t>
  </si>
  <si>
    <t>FIOS E CABOS</t>
  </si>
  <si>
    <t xml:space="preserve"> 6.2.1 </t>
  </si>
  <si>
    <t xml:space="preserve"> 91924 </t>
  </si>
  <si>
    <t>CABO DE COBRE FLEXÍVEL ISOLADO, 1,5 MM², ANTI-CHAMA 450/750 V, PARA CIRCUITOS TERMINAIS - FORNECIMENTO E INSTALAÇÃO. AF_03/2023</t>
  </si>
  <si>
    <t xml:space="preserve"> 6.2.2 </t>
  </si>
  <si>
    <t xml:space="preserve"> 91926 </t>
  </si>
  <si>
    <t>CABO DE COBRE FLEXÍVEL ISOLADO, 2,5 MM², ANTI-CHAMA 450/750 V, PARA CIRCUITOS TERMINAIS - FORNECIMENTO E INSTALAÇÃO. AF_03/2023</t>
  </si>
  <si>
    <t xml:space="preserve"> 6.2.3 </t>
  </si>
  <si>
    <t xml:space="preserve"> 91928 </t>
  </si>
  <si>
    <t>CABO DE COBRE FLEXÍVEL ISOLADO, 4 MM², ANTI-CHAMA 450/750 V, PARA CIRCUITOS TERMINAIS - FORNECIMENTO E INSTALAÇÃO. AF_03/2023</t>
  </si>
  <si>
    <t xml:space="preserve"> 6.2.4 </t>
  </si>
  <si>
    <t xml:space="preserve"> 91930 </t>
  </si>
  <si>
    <t>CABO DE COBRE FLEXÍVEL ISOLADO, 6 MM², ANTI-CHAMA 450/750 V, PARA CIRCUITOS TERMINAIS - FORNECIMENTO E INSTALAÇÃO. AF_03/2023</t>
  </si>
  <si>
    <t xml:space="preserve"> 6.2.5 </t>
  </si>
  <si>
    <t xml:space="preserve"> 92979 </t>
  </si>
  <si>
    <t>CABO DE COBRE FLEXÍVEL ISOLADO, 10 MM², ANTI-CHAMA 450/750 V, PARA DISTRIBUIÇÃO - FORNECIMENTO E INSTALAÇÃO. AF_10/2020</t>
  </si>
  <si>
    <t xml:space="preserve"> 6.2.6 </t>
  </si>
  <si>
    <t xml:space="preserve"> 91934 </t>
  </si>
  <si>
    <t>CABO DE COBRE FLEXÍVEL ISOLADO, 16 MM², ANTI-CHAMA 450/750 V, PARA CIRCUITOS TERMINAIS - FORNECIMENTO E INSTALAÇÃO. AF_03/2023</t>
  </si>
  <si>
    <t xml:space="preserve"> 6.3 </t>
  </si>
  <si>
    <t>CABO TELEFÔNICO</t>
  </si>
  <si>
    <t xml:space="preserve"> 6.3.1 </t>
  </si>
  <si>
    <t xml:space="preserve"> C0560 </t>
  </si>
  <si>
    <t>CABO TELEFÔNICO CCE - 2</t>
  </si>
  <si>
    <t xml:space="preserve"> 6.3.2 </t>
  </si>
  <si>
    <t xml:space="preserve"> 73768/010 </t>
  </si>
  <si>
    <t>CABO TELEFONICO CCI-50 2 PARES (USO INTERNO) - FORNECIMENTO E INSTALACAO</t>
  </si>
  <si>
    <t xml:space="preserve"> 6.4 </t>
  </si>
  <si>
    <t>INTERRUPTOR</t>
  </si>
  <si>
    <t xml:space="preserve"> 6.4.1 </t>
  </si>
  <si>
    <t xml:space="preserve"> 91981 </t>
  </si>
  <si>
    <t xml:space="preserve"> 6.4.2 </t>
  </si>
  <si>
    <t xml:space="preserve"> 6.4.3 </t>
  </si>
  <si>
    <t xml:space="preserve"> 6.5 </t>
  </si>
  <si>
    <t>TOMADAS DE TELEFONE DE EMBUTIR</t>
  </si>
  <si>
    <t xml:space="preserve"> 6.5.1 </t>
  </si>
  <si>
    <t xml:space="preserve"> 72337 </t>
  </si>
  <si>
    <t>TOMADA PARA TELEFONE DE 4 POLOS PADRAO TELEBRAS - FORNECIMENTO E INSTALACAO</t>
  </si>
  <si>
    <t xml:space="preserve"> 6.6 </t>
  </si>
  <si>
    <t>TOMADAS ELÉTRICAS DE EMBUTIR</t>
  </si>
  <si>
    <t xml:space="preserve"> 6.6.1 </t>
  </si>
  <si>
    <t xml:space="preserve"> 6.6.2 </t>
  </si>
  <si>
    <t xml:space="preserve"> 92008 </t>
  </si>
  <si>
    <t xml:space="preserve"> 6.7 </t>
  </si>
  <si>
    <t>CAIXA DE EMBUTIR DE PVC</t>
  </si>
  <si>
    <t xml:space="preserve"> 6.7.1 </t>
  </si>
  <si>
    <t xml:space="preserve"> 91941 </t>
  </si>
  <si>
    <t xml:space="preserve"> 6.7.2 </t>
  </si>
  <si>
    <t xml:space="preserve"> 91944 </t>
  </si>
  <si>
    <t xml:space="preserve"> 6.7.3 </t>
  </si>
  <si>
    <t xml:space="preserve"> 91936 </t>
  </si>
  <si>
    <t>CAIXA OCTOGONAL 4" X 4", PVC, INSTALADA EM LAJE - FORNECIMENTO E INSTALAÇÃO. AF_03/2023</t>
  </si>
  <si>
    <t xml:space="preserve"> 6.8 </t>
  </si>
  <si>
    <t>QDL - BLOCO ADMINISTRATIVO - 380 / 220 VOLTS</t>
  </si>
  <si>
    <t xml:space="preserve"> 6.8.1 </t>
  </si>
  <si>
    <t xml:space="preserve"> 83463 </t>
  </si>
  <si>
    <t>QUADRO DE DISTRIBUICAO DE ENERGIA EM CHAPA DE ACO GALVANIZADO, PARA 12 DISJUNTORES TERMOMAGNETICOS MONOPOLARES, COM BARRAMENTO TRIFASICO E NEUTRO - FORNECIMENTO E INSTALACAO</t>
  </si>
  <si>
    <t xml:space="preserve"> 6.8.2 </t>
  </si>
  <si>
    <t>DISJUNTOR TERMOMAGNETICO TRIPOLAR PADRAO NEMA (AMERICANO) 60 A 100A 240V, FORNECIMENTO E INSTALACAO</t>
  </si>
  <si>
    <t xml:space="preserve"> 6.8.3 </t>
  </si>
  <si>
    <t xml:space="preserve"> 74130/001 </t>
  </si>
  <si>
    <t>DISJUNTOR TERMOMAGNETICO MONOPOLAR PADRAO NEMA (AMERICANO) 10 A 30A 240V, FORNECIMENTO E INSTALACAO</t>
  </si>
  <si>
    <t xml:space="preserve"> 6.8.4 </t>
  </si>
  <si>
    <t xml:space="preserve"> 6.8.5 </t>
  </si>
  <si>
    <t xml:space="preserve"> 74130/004 </t>
  </si>
  <si>
    <t>DISJUNTOR TERMOMAGNETICO TRIPOLAR PADRAO NEMA (AMERICANO) 10 A 50A 240V, FORNECIMENTO E INSTALACAO</t>
  </si>
  <si>
    <t xml:space="preserve"> 6.8.6 </t>
  </si>
  <si>
    <t xml:space="preserve"> 6.9 </t>
  </si>
  <si>
    <t>QDL - BLOCO PEDAGÁGICO - 380 / 220 VOLTS</t>
  </si>
  <si>
    <t xml:space="preserve"> 6.9.1 </t>
  </si>
  <si>
    <t xml:space="preserve"> 6.9.2 </t>
  </si>
  <si>
    <t xml:space="preserve"> 6.9.3 </t>
  </si>
  <si>
    <t xml:space="preserve"> 6.9.4 </t>
  </si>
  <si>
    <t xml:space="preserve"> 6.10 </t>
  </si>
  <si>
    <t>QDL - BLOCO DE SERVIÇO - 380 / 220 VOLTS</t>
  </si>
  <si>
    <t xml:space="preserve"> 6.10.1 </t>
  </si>
  <si>
    <t xml:space="preserve"> 6.10.2 </t>
  </si>
  <si>
    <t xml:space="preserve"> 6.10.3 </t>
  </si>
  <si>
    <t xml:space="preserve"> 6.10.4 </t>
  </si>
  <si>
    <t xml:space="preserve"> 6.10.5 </t>
  </si>
  <si>
    <t xml:space="preserve"> 6.11 </t>
  </si>
  <si>
    <t>CAIXA DE MEDIÇÃO</t>
  </si>
  <si>
    <t xml:space="preserve"> 6.11.1 </t>
  </si>
  <si>
    <t xml:space="preserve"> 339 </t>
  </si>
  <si>
    <t>Quadro de medição trifásica (acima de 10 kva) com caixa em noril</t>
  </si>
  <si>
    <t xml:space="preserve"> 6.12 </t>
  </si>
  <si>
    <t>CAIXA DE PASSAGEM EM ALVENARIA</t>
  </si>
  <si>
    <t xml:space="preserve"> 6.12.1 </t>
  </si>
  <si>
    <t xml:space="preserve"> 4883 </t>
  </si>
  <si>
    <t>Caixa de inspeção  0.60 x 0.60 x 0.60m</t>
  </si>
  <si>
    <t xml:space="preserve"> 6.13 </t>
  </si>
  <si>
    <t>CAIXA DE DISTRIBUIÇÃO GERAL DE TELEFONE</t>
  </si>
  <si>
    <t xml:space="preserve"> 6.13.1 </t>
  </si>
  <si>
    <t xml:space="preserve"> 502 </t>
  </si>
  <si>
    <t>Distribuidor geral padrão telebrás dimensões 0,20 x 0,20 x 0,12m</t>
  </si>
  <si>
    <t xml:space="preserve"> 6.14 </t>
  </si>
  <si>
    <t>LUMINÁRIAS</t>
  </si>
  <si>
    <t xml:space="preserve"> 6.14.1 </t>
  </si>
  <si>
    <t xml:space="preserve"> C1637 </t>
  </si>
  <si>
    <t>LUMINÁRIA FLUORESCENTE COMPLETA (1 X 32)W</t>
  </si>
  <si>
    <t xml:space="preserve"> 6.14.2 </t>
  </si>
  <si>
    <t xml:space="preserve"> C1638 </t>
  </si>
  <si>
    <t>LUMINÁRIA FLUORESCENTE COMPLETA (2 X 32)W</t>
  </si>
  <si>
    <t xml:space="preserve"> 6.15 </t>
  </si>
  <si>
    <t>SISTEMA DE PROTEÇÃO CONTRA DESCARGA ATMOSFÉRICAS</t>
  </si>
  <si>
    <t xml:space="preserve"> 6.15.1 </t>
  </si>
  <si>
    <t xml:space="preserve"> 72929 </t>
  </si>
  <si>
    <t>CORDOALHA DE COBRE NU, INCLUSIVE ISOLADORES - 35,00 MM2 - FORNECIMENTO E INSTALACAO</t>
  </si>
  <si>
    <t xml:space="preserve"> 6.15.2 </t>
  </si>
  <si>
    <t xml:space="preserve"> 72315 </t>
  </si>
  <si>
    <t>TERMINAL AEREO EM ACO GALVANIZADO COM BASE DE FIXACAO H = 30CM</t>
  </si>
  <si>
    <t xml:space="preserve"> 6.15.3 </t>
  </si>
  <si>
    <t xml:space="preserve"> C0860 </t>
  </si>
  <si>
    <t>CONECTOR SPLIT - BOLT P/ CABOS ATE 35MM2</t>
  </si>
  <si>
    <t xml:space="preserve"> 7 </t>
  </si>
  <si>
    <t>PAREDES E PAINEIS</t>
  </si>
  <si>
    <t xml:space="preserve"> 7.1 </t>
  </si>
  <si>
    <t>ALVENARIA</t>
  </si>
  <si>
    <t xml:space="preserve"> 7.1.1 </t>
  </si>
  <si>
    <t xml:space="preserve"> 87477 </t>
  </si>
  <si>
    <t xml:space="preserve"> 7.1.2 </t>
  </si>
  <si>
    <t xml:space="preserve"> 93183 </t>
  </si>
  <si>
    <t>VERGA PRÉ-MOLDADA PARA JANELAS COM MAIS DE 1,5 M DE VÃO. AF_03/2016</t>
  </si>
  <si>
    <t xml:space="preserve"> 7.2 </t>
  </si>
  <si>
    <t>DIVISÓRIA</t>
  </si>
  <si>
    <t xml:space="preserve"> 7.2.1 </t>
  </si>
  <si>
    <t xml:space="preserve"> C4070 </t>
  </si>
  <si>
    <t>DIVISÓRIA DE GRANITO CINZA E=2cm</t>
  </si>
  <si>
    <t xml:space="preserve"> 7.3 </t>
  </si>
  <si>
    <t>ELEMENTO VAZADO</t>
  </si>
  <si>
    <t xml:space="preserve"> 7.3.1 </t>
  </si>
  <si>
    <t xml:space="preserve"> 95465 </t>
  </si>
  <si>
    <t>COBOGO CERAMICO (ELEMENTO VAZADO), 9X20X20CM, ASSENTADO COM ARGAMASSA TRACO 1:4 DE CIMENTO E AREIA</t>
  </si>
  <si>
    <t xml:space="preserve"> 7.4 </t>
  </si>
  <si>
    <t>IMPERMEABILIZAÇÕES</t>
  </si>
  <si>
    <t xml:space="preserve"> 7.4.1 </t>
  </si>
  <si>
    <t>IMPERMEABILIZACAO DE ESTRUTURAS ENTERRADAS, COM TINTA ASFALTICA, DUAS DEMAOS.</t>
  </si>
  <si>
    <t xml:space="preserve"> 8 </t>
  </si>
  <si>
    <t xml:space="preserve"> 8.1 </t>
  </si>
  <si>
    <t>MADEIRA</t>
  </si>
  <si>
    <t xml:space="preserve"> 8.1.1 </t>
  </si>
  <si>
    <t xml:space="preserve"> 91313 </t>
  </si>
  <si>
    <t>KIT DE PORTA DE MADEIRA PARA PINTURA, SEMI-OCA (LEVE OU MÉDIA), PADRÃO POPULAR, 70X210CM, ESPESSURA DE 3,5CM, ITENS INCLUSOS: DOBRADIÇAS, MONTAGEM E INSTALAÇÃO DO BATENTE, FECHADURA COM EXECUÇÃO DO FURO - FORNECIMENTO E INSTALAÇÃO. AF_12/2019</t>
  </si>
  <si>
    <t xml:space="preserve"> 8.1.2 </t>
  </si>
  <si>
    <t>KIT DE PORTA DE MADEIRA PARA PINTURA, SEMI-OCA (LEVE OU MÉDIA), PADRÃO POPULAR, 80X210CM, ESPESSURA DE 3,5CM, ITENS INCLUSOS: DOBRADIÇAS, MONTAGEM E INSTALAÇÃO DO BATENTE, FECHADURA COM EXECUÇÃO DO FURO - FORNECIMENTO E INSTALAÇÃO. AF_12/2019</t>
  </si>
  <si>
    <t xml:space="preserve"> 8.1.3 </t>
  </si>
  <si>
    <t xml:space="preserve"> 91315 </t>
  </si>
  <si>
    <t>KIT DE PORTA DE MADEIRA PARA PINTURA, SEMI-OCA (LEVE OU MÉDIA), PADRÃO POPULAR, 90X210CM, ESPESSURA DE 3,5CM, ITENS INCLUSOS: DOBRADIÇAS, MONTAGEM E INSTALAÇÃO DO BATENTE, FECHADURA COM EXECUÇÃO DO FURO - FORNECIMENTO E INSTALAÇÃO. AF_12/2019</t>
  </si>
  <si>
    <t xml:space="preserve"> 8.1.4 </t>
  </si>
  <si>
    <t xml:space="preserve"> 113 </t>
  </si>
  <si>
    <t>Porta - PM2 (60 X 180) - alojamento</t>
  </si>
  <si>
    <t xml:space="preserve"> 8.1.5 </t>
  </si>
  <si>
    <t xml:space="preserve"> 230 </t>
  </si>
  <si>
    <t>Porta de abrir em chapa de madeira compensada para banheiro revestida com laminado, 0,80x1,60m, PM5, incluso marco e dobradiças</t>
  </si>
  <si>
    <t xml:space="preserve"> 8.2 </t>
  </si>
  <si>
    <t>METÁLICAS</t>
  </si>
  <si>
    <t xml:space="preserve"> 8.2.1 </t>
  </si>
  <si>
    <t xml:space="preserve"> 8.3 </t>
  </si>
  <si>
    <t>FERRAGENS PARA ESQUADRIAS DE MADEIRA</t>
  </si>
  <si>
    <t xml:space="preserve"> 8.3.1 </t>
  </si>
  <si>
    <t xml:space="preserve"> 91307 </t>
  </si>
  <si>
    <t>FECHADURA DE EMBUTIR PARA PORTAS INTERNAS, COMPLETA, ACABAMENTO PADRÃO POPULAR, COM EXECUÇÃO DE FURO - FORNECIMENTO E INSTALAÇÃO. AF_12/2019</t>
  </si>
  <si>
    <t xml:space="preserve"> 8.3.2 </t>
  </si>
  <si>
    <t xml:space="preserve"> 74047/002 </t>
  </si>
  <si>
    <t>DOBRADICA EM ACO/FERRO, 3" X 21/2", E=1,9 A 2 MM, SEM ANEL, CROMADO OU ZINCADO, TAMPA BOLA, COM PARAFUSOS</t>
  </si>
  <si>
    <t xml:space="preserve"> 8.3.3 </t>
  </si>
  <si>
    <t xml:space="preserve"> 74046/002 </t>
  </si>
  <si>
    <t>TARJETA TIPO LIVRE/OCUPADO PARA PORTA DE BANHEIRO</t>
  </si>
  <si>
    <t xml:space="preserve"> 9 </t>
  </si>
  <si>
    <t xml:space="preserve"> 9.1 </t>
  </si>
  <si>
    <t>TELHAS E ESTRUTURA EM MADEIRA</t>
  </si>
  <si>
    <t xml:space="preserve"> 9.1.1 </t>
  </si>
  <si>
    <t xml:space="preserve"> 94443 </t>
  </si>
  <si>
    <t>TELHAMENTO COM TELHA CERÂMICA DE ENCAIXE, TIPO ROMANA, COM MAIS DE 2 ÁGUAS, INCLUSO TRANSPORTE VERTICAL. AF_07/2019</t>
  </si>
  <si>
    <t xml:space="preserve"> 9.1.2 </t>
  </si>
  <si>
    <t>CUMEEIRA E ESPIGÃO PARA TELHA CERÂMICA EMBOÇADA COM ARGAMASSA TRAÇO 1:2:9 (CIMENTO, CAL E AREIA), PARA TELHADOS COM MAIS DE 2 ÁGUAS, INCLUSO TRANSPORTE VERTICAL. AF_07/2019</t>
  </si>
  <si>
    <t xml:space="preserve"> 9.1.3 </t>
  </si>
  <si>
    <t xml:space="preserve"> 92567 </t>
  </si>
  <si>
    <t>FABRICAÇÃO E INSTALAÇÃO DE ESTRUTURA PONTALETADA DE MADEIRA NÃO APARELHADA PARA TELHADOS COM MAIS QUE 2 ÁGUAS E PARA TELHA CERÂMICA OU DE CONCRETO, INCLUSO TRANSPORTE VERTICAL. AF_12/2015</t>
  </si>
  <si>
    <t xml:space="preserve"> 9.2 </t>
  </si>
  <si>
    <t>CHAPAS</t>
  </si>
  <si>
    <t xml:space="preserve"> 9.2.1 </t>
  </si>
  <si>
    <t xml:space="preserve"> 94231 </t>
  </si>
  <si>
    <t>RUFO EM CHAPA DE AÇO GALVANIZADO NÚMERO 24, CORTE DE 25 CM, INCLUSO TRANSPORTE VERTICAL. AF_07/2019</t>
  </si>
  <si>
    <t xml:space="preserve"> 10 </t>
  </si>
  <si>
    <t>REVESTIMENTO</t>
  </si>
  <si>
    <t xml:space="preserve"> 10.1 </t>
  </si>
  <si>
    <t>MASSA</t>
  </si>
  <si>
    <t xml:space="preserve"> 10.1.1 </t>
  </si>
  <si>
    <t xml:space="preserve"> 87879 </t>
  </si>
  <si>
    <t>CHAPISCO APLICADO EM ALVENARIAS E ESTRUTURAS DE CONCRETO INTERNAS, COM COLHER DE PEDREIRO.  ARGAMASSA TRAÇO 1:3 COM PREPARO EM BETONEIRA 400L. AF_10/2022</t>
  </si>
  <si>
    <t xml:space="preserve"> 10.1.2 </t>
  </si>
  <si>
    <t xml:space="preserve"> 87882 </t>
  </si>
  <si>
    <t>CHAPISCO APLICADO NO TETO OU EM ALVENARIA E ESTRUTURA, COM ROLO PARA TEXTURA ACRÍLICA. ARGAMASSA TRAÇO 1:4 E EMULSÃO POLIMÉRICA (ADESIVO) COM PREPARO EM BETONEIRA 400L. AF_10/2022</t>
  </si>
  <si>
    <t xml:space="preserve"> 10.1.3 </t>
  </si>
  <si>
    <t xml:space="preserve"> 87531 </t>
  </si>
  <si>
    <t>EMBOÇO, EM ARGAMASSA TRAÇO 1:2:8, PREPARO MECÂNICO, APLICADO MANUALMENTE EM PAREDES INTERNAS DE AMBIENTES COM ÁREA ENTRE 5M² E 10M², E = 17,5MM, COM TALISCAS. AF_03/2024</t>
  </si>
  <si>
    <t xml:space="preserve"> 10.1.4 </t>
  </si>
  <si>
    <t>EMBOÇO, PARA RECEBIMENTO DE CERÂMICA, EM ARGAMASSA TRAÇO 1:2:8, PREPARO MECÂNICO COM BETONEIRA 400L, APLICADO MANUALMENTE EM FACES INTERNAS DE PAREDES, PARA AMBIENTE COM ÁREA ENTRE 5M2 E 10M2, ESPESSURA DE 20MM, COM EXECUÇÃO DE TALISCAS. AF_06/2014</t>
  </si>
  <si>
    <t xml:space="preserve"> 10.1.5 </t>
  </si>
  <si>
    <t xml:space="preserve"> 90409 </t>
  </si>
  <si>
    <t>MASSA ÚNICA, PARA RECEBIMENTO DE PINTURA, EM ARGAMASSA TRAÇO 1:2:8, PREPARO MANUAL, APLICADA MANUALMENTE EM TETO, ESPESSURA DE 10MM, COM EXECUÇÃO DE TALISCAS. AF_03/2015</t>
  </si>
  <si>
    <t xml:space="preserve"> 10.2 </t>
  </si>
  <si>
    <t>ACABAMENTO</t>
  </si>
  <si>
    <t xml:space="preserve"> 10.2.1 </t>
  </si>
  <si>
    <t xml:space="preserve"> 87267 </t>
  </si>
  <si>
    <t>REVESTIMENTO CERÂMICO PARA PAREDES INTERNAS COM PLACAS TIPO ESMALTADA DE DIMENSÕES 20X20 CM APLICADAS A MEIA ALTURA DAS PAREDES. AF_02/2023_PE</t>
  </si>
  <si>
    <t xml:space="preserve"> 11 </t>
  </si>
  <si>
    <t xml:space="preserve"> 11.1 </t>
  </si>
  <si>
    <t>CAMADA IMPERMEABILIZADORA</t>
  </si>
  <si>
    <t xml:space="preserve"> 11.1.1 </t>
  </si>
  <si>
    <t xml:space="preserve"> 87690 </t>
  </si>
  <si>
    <t>CONTRAPISO EM ARGAMASSA TRAÇO 1:4 (CIMENTO E AREIA), PREPARO MECÂNICO COM BETONEIRA 400 L, APLICADO EM ÁREAS SECAS SOBRE LAJE, NÃO ADERIDO, ACABAMENTO NÃO REFORÇADO, ESPESSURA 5CM. AF_07/2021</t>
  </si>
  <si>
    <t xml:space="preserve"> 11.2 </t>
  </si>
  <si>
    <t xml:space="preserve"> 11.2.1 </t>
  </si>
  <si>
    <t xml:space="preserve"> 87251 </t>
  </si>
  <si>
    <t>REVESTIMENTO CERÂMICO PARA PISO COM PLACAS TIPO ESMALTADA DE DIMENSÕES 45X45 CM APLICADA EM AMBIENTES DE ÁREA MAIOR QUE 10 M2. AF_02/2023_PE</t>
  </si>
  <si>
    <t xml:space="preserve"> 11.3 </t>
  </si>
  <si>
    <t>CALÇADA EM CONCRETO</t>
  </si>
  <si>
    <t xml:space="preserve"> 11.3.1 </t>
  </si>
  <si>
    <t xml:space="preserve"> 94990 </t>
  </si>
  <si>
    <t>EXECUÇÃO DE PASSEIO (CALÇADA) OU PISO DE CONCRETO COM CONCRETO MOLDADO IN LOCO, FEITO EM OBRA, ACABAMENTO CONVENCIONAL, NÃO ARMADO. AF_08/2022</t>
  </si>
  <si>
    <t xml:space="preserve"> 12 </t>
  </si>
  <si>
    <t>SOLEIRAS E RODAPÉS</t>
  </si>
  <si>
    <t xml:space="preserve"> 12.1 </t>
  </si>
  <si>
    <t>SOLEIRA</t>
  </si>
  <si>
    <t xml:space="preserve"> 12.1.1 </t>
  </si>
  <si>
    <t xml:space="preserve"> C2284 </t>
  </si>
  <si>
    <t>SOLEIRA DE GRANITO L= 15cm</t>
  </si>
  <si>
    <t xml:space="preserve"> 12.2 </t>
  </si>
  <si>
    <t>RODAPÉ</t>
  </si>
  <si>
    <t xml:space="preserve"> 12.2.1 </t>
  </si>
  <si>
    <t xml:space="preserve"> 5064 </t>
  </si>
  <si>
    <t>Rodapé cerâmico 8,5 x 41 cm, eliane, linha cargo plus bone, aplicado com argamassa industrializada ac-i, rejuntado (ou similar)</t>
  </si>
  <si>
    <t xml:space="preserve"> 13 </t>
  </si>
  <si>
    <t>PINTURAS</t>
  </si>
  <si>
    <t xml:space="preserve"> 13.1 </t>
  </si>
  <si>
    <t>ACRÍLICA</t>
  </si>
  <si>
    <t xml:space="preserve"> 13.1.1 </t>
  </si>
  <si>
    <t>PINTURA LÁTEX ACRÍLICA PREMIUM, APLICAÇÃO MANUAL EM PAREDES, DUAS DEMÃOS. AF_04/2023</t>
  </si>
  <si>
    <t xml:space="preserve"> 13.1.2 </t>
  </si>
  <si>
    <t xml:space="preserve"> 88488 </t>
  </si>
  <si>
    <t>PINTURA LÁTEX ACRÍLICA PREMIUM, APLICAÇÃO MANUAL EM TETO, DUAS DEMÃOS. AF_04/2023</t>
  </si>
  <si>
    <t xml:space="preserve"> 13.2 </t>
  </si>
  <si>
    <t>ESMALTE</t>
  </si>
  <si>
    <t xml:space="preserve"> 13.2.1 </t>
  </si>
  <si>
    <t>PINTURA ESMALTE ACETINADO EM MADEIRA, DUAS DEMAOS</t>
  </si>
  <si>
    <t xml:space="preserve"> 13.2.2 </t>
  </si>
  <si>
    <t xml:space="preserve"> 13.2.3 </t>
  </si>
  <si>
    <t>PINTURA ESMALTE BRILHANTE (2 DEMAOS) SOBRE SUPERFICIE METALICA, INCLUSIVE PROTECAO COM ZARCAO (1 DEMAO)</t>
  </si>
  <si>
    <t xml:space="preserve"> 14 </t>
  </si>
  <si>
    <t>ELEMENTOS DECORATIVOS E OUTROS</t>
  </si>
  <si>
    <t xml:space="preserve"> 14.1 </t>
  </si>
  <si>
    <t xml:space="preserve"> 14.1.1 </t>
  </si>
  <si>
    <t xml:space="preserve"> 505 </t>
  </si>
  <si>
    <t>Banco de concreto em alvenaria de tijolos, assento em concreto armado, sem encosto, pintado com tinta acrílica, 2 demãos (dimensões, detalhes e nos ambientes conforme projeto)</t>
  </si>
  <si>
    <t xml:space="preserve"> 14.2 </t>
  </si>
  <si>
    <t>BANCADA</t>
  </si>
  <si>
    <t xml:space="preserve"> 14.2.1 </t>
  </si>
  <si>
    <t xml:space="preserve"> 506 </t>
  </si>
  <si>
    <t>Bancada em granito cinza andorinha de 3cm de espessura, dim 2.85x0,60m, com testeira 7 cm, com instalação de 3 cubas (ver item 5.10.5) e um corte circular, polido, para lixeira conforme projeto.</t>
  </si>
  <si>
    <t xml:space="preserve"> 14.2.2 </t>
  </si>
  <si>
    <t xml:space="preserve"> 507 </t>
  </si>
  <si>
    <t>Bancada em granito cinza andorinha de 3cm espessura, dim 3.65x0.60m, inclusive rodopia 7 cm, assentada.</t>
  </si>
  <si>
    <t xml:space="preserve"> 14.2.3 </t>
  </si>
  <si>
    <t xml:space="preserve"> 508 </t>
  </si>
  <si>
    <t>Bancada em granito cinza andorinha de 3cm de espessura, dim 3.65x0.60m, com as duas cubas de cozinha, inclusive rodopia 7 cm, e pingadeira 2cm assentada.</t>
  </si>
  <si>
    <t xml:space="preserve"> 14.2.4 </t>
  </si>
  <si>
    <t xml:space="preserve"> 509 </t>
  </si>
  <si>
    <t>Bancada em alvenaria, com portas em madeira com revestimento melamínico, tampo em granito cinza andorinha, conforme projeto</t>
  </si>
  <si>
    <t xml:space="preserve"> 14.2.5 </t>
  </si>
  <si>
    <t xml:space="preserve"> 510 </t>
  </si>
  <si>
    <t>Bancada com tampo de madeira com revestimento melamínico branco (dim 0,80 x 6,00 m) e base em alvenaria revestida em cerâmica, conforme projeto.</t>
  </si>
  <si>
    <t xml:space="preserve"> 14.3 </t>
  </si>
  <si>
    <t xml:space="preserve"> 14.3.1 </t>
  </si>
  <si>
    <t xml:space="preserve"> 10217 </t>
  </si>
  <si>
    <t>Quadro escolar com porta giz e moldura em concreto (1/2 fórmica brilhante e 1/2 verde)</t>
  </si>
  <si>
    <t xml:space="preserve"> 14.3.2 </t>
  </si>
  <si>
    <t>Quadro escolar em fórmica branca com moldura</t>
  </si>
  <si>
    <t xml:space="preserve"> 14.3.3 </t>
  </si>
  <si>
    <t xml:space="preserve"> 1777 </t>
  </si>
  <si>
    <t>Prateleira em compensado, revestida com laminado</t>
  </si>
  <si>
    <t xml:space="preserve"> 14.4 </t>
  </si>
  <si>
    <t>INCÊNDIO</t>
  </si>
  <si>
    <t xml:space="preserve"> 14.4.1 </t>
  </si>
  <si>
    <t>Extintor de pó químico ABC, capacidade 6 kg, alcance médio do jato 5m , tempode descarga 12s, NBR9443, 9444, 10721</t>
  </si>
  <si>
    <t xml:space="preserve"> 14.5 </t>
  </si>
  <si>
    <t>GÁS</t>
  </si>
  <si>
    <t xml:space="preserve"> 14.5.1 </t>
  </si>
  <si>
    <t xml:space="preserve"> 92690 </t>
  </si>
  <si>
    <t>TUBO DE AÇO PRETO SEM COSTURA, CLASSE MÉDIA, CONEXÃO SOLDADA, DN 20 (3/4"), INSTALADO EM RAMAIS E SUB-RAMAIS DE GÁS - FORNECIMENTO E INSTALAÇÃO. AF_10/2020</t>
  </si>
  <si>
    <t xml:space="preserve"> 14.5.2 </t>
  </si>
  <si>
    <t xml:space="preserve"> C0941 </t>
  </si>
  <si>
    <t>COTOVELO AÇO GALV. D= 20mm (3/4")</t>
  </si>
  <si>
    <t xml:space="preserve"> 14.5.3 </t>
  </si>
  <si>
    <t xml:space="preserve"> 97553 </t>
  </si>
  <si>
    <t>TÊ, EM AÇO, CONEXÃO SOLDADA, DN 20 (3/4"), INSTALADO EM RAMAIS E SUB-RAMAIS DE GÁS - FORNECIMENTO E INSTALAÇÃO. AF_10/2020</t>
  </si>
  <si>
    <t xml:space="preserve"> 14.5.4 </t>
  </si>
  <si>
    <t>UNIÃO, EM FERRO GALVANIZADO, CONEXÃO ROSQUEADA, DN 20 (3/4"), INSTALADO EM RAMAIS E SUB-RAMAIS DE GÁS - FORNECIMENTO E INSTALAÇÃO. AF_10/2020</t>
  </si>
  <si>
    <t xml:space="preserve"> 14.5.5 </t>
  </si>
  <si>
    <t xml:space="preserve"> 90371 </t>
  </si>
  <si>
    <t>REGISTRO DE ESFERA, PVC, ROSCÁVEL, COM VOLANTE, 3/4" - FORNECIMENTO E INSTALAÇÃO. AF_08/2021</t>
  </si>
  <si>
    <t xml:space="preserve"> 14.5.6 </t>
  </si>
  <si>
    <t>LUVA, EM AÇO, CONEXÃO SOLDADA, DN 20 (3/4"), INSTALADO EM RAMAIS E SUB-RAMAIS DE GÁS - FORNECIMENTO E INSTALAÇÃO. AF_10/2020</t>
  </si>
  <si>
    <t xml:space="preserve"> 14.6 </t>
  </si>
  <si>
    <t xml:space="preserve"> 14.6.1 </t>
  </si>
  <si>
    <t xml:space="preserve"> 72117 </t>
  </si>
  <si>
    <t>VIDRO LISO COMUM TRANSPARENTE, ESPESSURA 4MM</t>
  </si>
  <si>
    <t xml:space="preserve"> 14.6.2 </t>
  </si>
  <si>
    <t xml:space="preserve"> 72122 </t>
  </si>
  <si>
    <t>VIDRO FANTASIA TIPO CANELADO, ESPESSURA 4MM</t>
  </si>
  <si>
    <t xml:space="preserve"> 14.6.3 </t>
  </si>
  <si>
    <t xml:space="preserve"> 74125/002 </t>
  </si>
  <si>
    <t>ESPELHO CRISTAL ESPESSURA 4MM, COM MOLDURA EM ALUMINIO E COMPENSADO 6MM PLASTIFICADO COLADO</t>
  </si>
  <si>
    <t xml:space="preserve"> 15 </t>
  </si>
  <si>
    <t>INSTALAÇÕES REDE LÓGICA</t>
  </si>
  <si>
    <t xml:space="preserve"> 15.1 </t>
  </si>
  <si>
    <t>REDE LÓGICA</t>
  </si>
  <si>
    <t xml:space="preserve"> 15.1.1 </t>
  </si>
  <si>
    <t xml:space="preserve"> 83407 </t>
  </si>
  <si>
    <t>ELETRODUTO DE PVC RIGIDO ROSCAVEL DN 32MM (1 1/4") INCL CONEXOES, FORNECIMENTO E INSTALACAO</t>
  </si>
  <si>
    <t xml:space="preserve"> 15.1.2 </t>
  </si>
  <si>
    <t xml:space="preserve"> 91908 </t>
  </si>
  <si>
    <t>CURVA 90 GRAUS PARA ELETRODUTO, PVC, ROSCÁVEL, DN 40 MM (1 1/4"), PARA CIRCUITOS TERMINAIS, INSTALADA EM LAJE - FORNECIMENTO E INSTALAÇÃO. AF_03/2023</t>
  </si>
  <si>
    <t xml:space="preserve"> 15.1.3 </t>
  </si>
  <si>
    <t xml:space="preserve"> 91881 </t>
  </si>
  <si>
    <t>LUVA PARA ELETRODUTO, PVC, ROSCÁVEL, DN 40 MM (1 1/4"), PARA CIRCUITOS TERMINAIS, INSTALADA EM LAJE - FORNECIMENTO E INSTALAÇÃO. AF_03/2023</t>
  </si>
  <si>
    <t xml:space="preserve"> 15.1.4 </t>
  </si>
  <si>
    <t xml:space="preserve"> 84159 </t>
  </si>
  <si>
    <t>BUCHA / ARRUELA ALUMINIO 1 1/4"</t>
  </si>
  <si>
    <t xml:space="preserve"> 15.1.5 </t>
  </si>
  <si>
    <t xml:space="preserve"> 15.1.6 </t>
  </si>
  <si>
    <t xml:space="preserve"> 7138 </t>
  </si>
  <si>
    <t>Fornecimento e lançamento de cabo utp 4 pares cat 6</t>
  </si>
  <si>
    <t xml:space="preserve"> 15.1.7 </t>
  </si>
  <si>
    <t xml:space="preserve"> 511 </t>
  </si>
  <si>
    <t>Obturador com haste padrão TELEBRAS</t>
  </si>
  <si>
    <t xml:space="preserve"> 15.1.8 </t>
  </si>
  <si>
    <t xml:space="preserve"> 83370 </t>
  </si>
  <si>
    <t>QUADRO DE DISTRIBUICAO PARA TELEFONE N.3, 40X40X12CM EM CHAPA METALICA, DE EMBUTIR, SEM ACESSORIOS, PADRAO TELEBRAS, FORNECIMENTO E INSTALACAO</t>
  </si>
  <si>
    <t xml:space="preserve"> 15.1.9 </t>
  </si>
  <si>
    <t xml:space="preserve"> 98307 </t>
  </si>
  <si>
    <t>TOMADA DE REDE RJ45 - FORNECIMENTO E INSTALAÇÃO. AF_11/2019</t>
  </si>
  <si>
    <t xml:space="preserve"> 15.1.10 </t>
  </si>
  <si>
    <t xml:space="preserve"> 98308 </t>
  </si>
  <si>
    <t>TOMADA PARA TELEFONE RJ11 - FORNECIMENTO E INSTALAÇÃO. AF_11/2019</t>
  </si>
  <si>
    <t xml:space="preserve"> 15.1.11 </t>
  </si>
  <si>
    <t xml:space="preserve"> 15.1.12 </t>
  </si>
  <si>
    <t>CAIXA OCTOGONAL 4" X 4", PVC, INSTALADA EM LAJE - FORNECIMENTO E INSTALAÇÃO. AF_12/2015</t>
  </si>
  <si>
    <t xml:space="preserve"> 16 </t>
  </si>
  <si>
    <t>PORTAL DE ACESSO</t>
  </si>
  <si>
    <t xml:space="preserve"> 16.1 </t>
  </si>
  <si>
    <t>MUROS E FECHOS</t>
  </si>
  <si>
    <t xml:space="preserve"> 16.1.1 </t>
  </si>
  <si>
    <t xml:space="preserve"> 512 </t>
  </si>
  <si>
    <t>Muro em cobogó h=1,80m - Padrão FNDE</t>
  </si>
  <si>
    <t xml:space="preserve"> 16.1.2 </t>
  </si>
  <si>
    <t xml:space="preserve"> C3659 </t>
  </si>
  <si>
    <t>PORTÃO DE METALON E BARRA CHATA DE FERRO C/FECHADURA E DOBRADIÇA, INCLUS. PINTURA ESMALTE SINTÉTICO</t>
  </si>
  <si>
    <t xml:space="preserve"> 16.1.3 </t>
  </si>
  <si>
    <t xml:space="preserve"> 00000145 </t>
  </si>
  <si>
    <t xml:space="preserve"> 16.2 </t>
  </si>
  <si>
    <t xml:space="preserve"> 16.2.1 </t>
  </si>
  <si>
    <t xml:space="preserve"> 92565 </t>
  </si>
  <si>
    <t>FABRICAÇÃO E INSTALAÇÃO DE ESTRUTURA PONTALETADA DE MADEIRA NÃO APARELHADA PARA TELHADOS COM ATÉ 2 ÁGUAS E PARA TELHA CERÂMICA OU DE CONCRETO, INCLUSO TRANSPORTE VERTICAL. AF_12/2015</t>
  </si>
  <si>
    <t xml:space="preserve"> 16.2.2 </t>
  </si>
  <si>
    <t xml:space="preserve"> 94201 </t>
  </si>
  <si>
    <t>TELHAMENTO COM TELHA CERÂMICA CAPA-CANAL, TIPO COLONIAL, COM ATÉ 2 ÁGUAS, INCLUSO TRANSPORTE VERTICAL. AF_07/2019</t>
  </si>
  <si>
    <t xml:space="preserve"> 16.2.3 </t>
  </si>
  <si>
    <t xml:space="preserve"> 94221 </t>
  </si>
  <si>
    <t>CUMEEIRA PARA TELHA CERÂMICA EMBOÇADA COM ARGAMASSA TRAÇO 1:2:9 (CIMENTO, CAL E AREIA) PARA TELHADOS COM ATÉ 2 ÁGUAS, INCLUSO TRANSPORTE VERTICAL. AF_07/2019</t>
  </si>
  <si>
    <t xml:space="preserve"> 17 </t>
  </si>
  <si>
    <t>LIMPEZA DA OBRA</t>
  </si>
  <si>
    <t xml:space="preserve"> 17.1 </t>
  </si>
  <si>
    <t>LIMPEZA</t>
  </si>
  <si>
    <t xml:space="preserve"> 17.1.1 </t>
  </si>
  <si>
    <t>LIMPEZA FINAL DA OBRA</t>
  </si>
  <si>
    <t>TUBO, PVC, SOLDÁVEL, DE 20MM, INSTALADO EM RAMAL DE DISTRIBUIÇÃO DE ÁGUA - FORNECIMENTO E INSTALAÇÃO</t>
  </si>
  <si>
    <t>CAIXA EM CONCRETO PRÉ-MOLDADO PARA ABRIGO DE HIDRÔMETRO COM DN 20 MM - FORNECIMENTO E INSTALAÇÃO</t>
  </si>
  <si>
    <t>INTERRUPTOR BIPOLAR (1 MÓDULO), 10A/250V, INCLUINDO SUPORTE E PLACA - FORNECIMENTO E INSTALAÇÃO</t>
  </si>
  <si>
    <t>INTERRUPTOR PARALELO (2 MÓDULOS), 10A/250V, INCLUINDO SUPORTE E PLACA - FORNECIMENTO E INSTALAÇÃO</t>
  </si>
  <si>
    <t>DIMMER ROTATIVO (1 MÓDULO), 220V/600W, INCLUINDO SUPORTE E PLACA - FORNECIMENTO E INSTALAÇÃO</t>
  </si>
  <si>
    <t>TOMADA BAIXA DE EMBUTIR (1 MÓDULO), 2P+T 10 A, INCLUINDO SUPORTE E PLACA - FORNECIMENTO E INSTALAÇÃO</t>
  </si>
  <si>
    <t>TOMADA BAIXA DE EMBUTIR (2 MÓDULOS), 2P+T 10 A, INCLUINDO SUPORTE E PLACA - FORNECIMENTO E INSTALAÇÃO</t>
  </si>
  <si>
    <t>CAIXA RETANGULAR 4" X 2" BAIXA (0,30 M DO PISO), PVC, INSTALADA EM PAREDE - FORNECIMENTO E INSTALAÇÃO</t>
  </si>
  <si>
    <t>CAIXA RETANGULAR 4" X 4" BAIXA (0,30 M DO PISO), PVC, INSTALADA EM PAREDE - FORNECIMENTO E INSTALAÇÃO</t>
  </si>
  <si>
    <t>ALVENARIA DE VEDAÇÃO DE BLOCOS CERÂMICOS FURADOS NA VERTICAL DE 9X19X39CM (ESPESSURA 9CM) DE PAREDES COM ÁREA LÍQUIDA MAIOR OU IGUAL A 6M² SEM VÃOS E ARGAMASSA DE ASSENTAMENTO COM PREPARO EM BETONEIRA</t>
  </si>
  <si>
    <t>JANELA DE AÇO TIPO BASCULANTE PARA VIDROS, COM BATENTE, FERRAGENS E PINTURA ANTICORROSIVA, EXCLUSIVE VIDROS, ACABAMENTO, ALIZAR E CONTRAMARCO, FIXAÇÃO COM ARGAMASSA. FORNECIMENTO E INSTALAÇÃO</t>
  </si>
  <si>
    <t>C0515</t>
  </si>
  <si>
    <t>CABIDE DE LOUÇA BRANCA C/DOIS GANCHOS</t>
  </si>
  <si>
    <t>SABONETEIRA DE PAREDE EM METAL CROMADO, INCLUSO FIXAÇÃO. AF_01/2020</t>
  </si>
  <si>
    <t>Cj</t>
  </si>
  <si>
    <t>Fonte: Planilha Orçamentária Padrão FNDE - Revisão Até 2014</t>
  </si>
  <si>
    <t>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</si>
</sst>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#,##0.00&quot; &quot;;&quot; (&quot;#,##0.00&quot;)&quot;;&quot; -&quot;#&quot; &quot;;@&quot; &quot;"/>
    <numFmt numFmtId="167" formatCode="#,##0.00&quot; &quot;;&quot;-&quot;#,##0.00&quot; &quot;;&quot; -&quot;#&quot; &quot;;@&quot; &quot;"/>
    <numFmt numFmtId="168" formatCode="[$R$-416]&quot; &quot;#,##0.00;[Red]&quot;-&quot;[$R$-416]&quot; &quot;#,##0.00"/>
    <numFmt numFmtId="169" formatCode="_-* #,##0.00\ _€_-;\-* #,##0.00\ _€_-;_-* &quot;-&quot;??\ _€_-;_-@_-"/>
    <numFmt numFmtId="170" formatCode="#\,##0.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\$#."/>
    <numFmt numFmtId="174" formatCode="#.00"/>
    <numFmt numFmtId="175" formatCode="0.00_)"/>
    <numFmt numFmtId="176" formatCode="%#.00"/>
    <numFmt numFmtId="177" formatCode="#\,##0.00"/>
    <numFmt numFmtId="178" formatCode="#,"/>
    <numFmt numFmtId="179" formatCode="_(* #,##0_);_(* \(#,##0\);_(* &quot;-&quot;_);_(@_)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u/>
      <sz val="11"/>
      <color indexed="12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sz val="10"/>
      <name val="Times New Roman"/>
      <family val="1"/>
    </font>
    <font>
      <sz val="10"/>
      <name val="MS Sans Serif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sz val="11"/>
      <name val="Arial"/>
      <family val="1"/>
    </font>
    <font>
      <sz val="10"/>
      <name val="Arial"/>
      <family val="2"/>
    </font>
    <font>
      <b/>
      <sz val="10"/>
      <name val="Perpetua"/>
      <family val="1"/>
    </font>
    <font>
      <sz val="10"/>
      <name val="Perpetua"/>
      <family val="1"/>
    </font>
    <font>
      <sz val="8"/>
      <name val="Arial"/>
      <family val="2"/>
    </font>
    <font>
      <sz val="11"/>
      <name val="Perpet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309">
    <xf numFmtId="0" fontId="0" fillId="0" borderId="0"/>
    <xf numFmtId="0" fontId="16" fillId="0" borderId="0" applyNumberFormat="0" applyBorder="0" applyProtection="0"/>
    <xf numFmtId="0" fontId="16" fillId="0" borderId="0" applyNumberFormat="0" applyBorder="0" applyProtection="0"/>
    <xf numFmtId="166" fontId="16" fillId="0" borderId="0" applyBorder="0" applyProtection="0"/>
    <xf numFmtId="166" fontId="16" fillId="0" borderId="0" applyBorder="0" applyProtection="0"/>
    <xf numFmtId="0" fontId="9" fillId="0" borderId="0"/>
    <xf numFmtId="0" fontId="16" fillId="0" borderId="0" applyNumberFormat="0" applyBorder="0" applyProtection="0"/>
    <xf numFmtId="0" fontId="17" fillId="0" borderId="0" applyNumberFormat="0" applyBorder="0" applyProtection="0"/>
    <xf numFmtId="167" fontId="17" fillId="0" borderId="0" applyBorder="0" applyProtection="0"/>
    <xf numFmtId="0" fontId="18" fillId="0" borderId="0" applyNumberFormat="0" applyBorder="0" applyProtection="0">
      <alignment horizontal="center"/>
    </xf>
    <xf numFmtId="0" fontId="18" fillId="0" borderId="0" applyNumberFormat="0" applyBorder="0" applyProtection="0">
      <alignment horizontal="center" textRotation="90"/>
    </xf>
    <xf numFmtId="0" fontId="6" fillId="0" borderId="0"/>
    <xf numFmtId="0" fontId="6" fillId="0" borderId="0"/>
    <xf numFmtId="0" fontId="19" fillId="0" borderId="0"/>
    <xf numFmtId="0" fontId="15" fillId="0" borderId="0"/>
    <xf numFmtId="0" fontId="6" fillId="0" borderId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0" borderId="0" applyNumberFormat="0" applyBorder="0" applyProtection="0"/>
    <xf numFmtId="168" fontId="20" fillId="0" borderId="0" applyBorder="0" applyProtection="0"/>
    <xf numFmtId="165" fontId="6" fillId="0" borderId="0" applyFont="0" applyFill="0" applyBorder="0" applyAlignment="0" applyProtection="0"/>
    <xf numFmtId="166" fontId="16" fillId="0" borderId="0" applyBorder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1" fillId="0" borderId="0"/>
    <xf numFmtId="169" fontId="6" fillId="0" borderId="0" applyFont="0" applyFill="0" applyBorder="0" applyAlignment="0" applyProtection="0"/>
    <xf numFmtId="170" fontId="22" fillId="0" borderId="0">
      <protection locked="0"/>
    </xf>
    <xf numFmtId="0" fontId="7" fillId="3" borderId="2" applyFill="0" applyBorder="0" applyAlignment="0" applyProtection="0">
      <alignment vertical="center"/>
      <protection locked="0"/>
    </xf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9" fillId="0" borderId="0"/>
    <xf numFmtId="174" fontId="22" fillId="0" borderId="0">
      <protection locked="0"/>
    </xf>
    <xf numFmtId="174" fontId="22" fillId="0" borderId="0"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38" fontId="12" fillId="2" borderId="0" applyNumberFormat="0" applyBorder="0" applyAlignment="0" applyProtection="0"/>
    <xf numFmtId="0" fontId="22" fillId="0" borderId="0">
      <protection locked="0"/>
    </xf>
    <xf numFmtId="0" fontId="22" fillId="0" borderId="0"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/>
    <xf numFmtId="10" fontId="12" fillId="4" borderId="1" applyNumberFormat="0" applyBorder="0" applyAlignment="0" applyProtection="0"/>
    <xf numFmtId="0" fontId="6" fillId="0" borderId="0">
      <alignment horizontal="centerContinuous" vertical="justify"/>
    </xf>
    <xf numFmtId="0" fontId="26" fillId="0" borderId="0" applyAlignment="0">
      <alignment horizontal="center"/>
    </xf>
    <xf numFmtId="44" fontId="10" fillId="0" borderId="0" applyFont="0" applyFill="0" applyBorder="0" applyAlignment="0" applyProtection="0"/>
    <xf numFmtId="175" fontId="27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>
      <alignment horizontal="left" vertical="center" indent="12"/>
    </xf>
    <xf numFmtId="0" fontId="12" fillId="0" borderId="2" applyBorder="0">
      <alignment horizontal="left" vertical="center" wrapText="1" indent="2"/>
      <protection locked="0"/>
    </xf>
    <xf numFmtId="0" fontId="12" fillId="0" borderId="2" applyBorder="0">
      <alignment horizontal="left" vertical="center" wrapText="1" indent="3"/>
      <protection locked="0"/>
    </xf>
    <xf numFmtId="10" fontId="6" fillId="0" borderId="0" applyFont="0" applyFill="0" applyBorder="0" applyAlignment="0" applyProtection="0"/>
    <xf numFmtId="176" fontId="22" fillId="0" borderId="0">
      <protection locked="0"/>
    </xf>
    <xf numFmtId="176" fontId="22" fillId="0" borderId="0">
      <protection locked="0"/>
    </xf>
    <xf numFmtId="177" fontId="22" fillId="0" borderId="0">
      <protection locked="0"/>
    </xf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38" fontId="29" fillId="0" borderId="0" applyFont="0" applyFill="0" applyBorder="0" applyAlignment="0" applyProtection="0"/>
    <xf numFmtId="178" fontId="30" fillId="0" borderId="0">
      <protection locked="0"/>
    </xf>
    <xf numFmtId="165" fontId="6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29" fillId="0" borderId="0"/>
    <xf numFmtId="0" fontId="31" fillId="0" borderId="0">
      <protection locked="0"/>
    </xf>
    <xf numFmtId="0" fontId="31" fillId="0" borderId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6" fillId="0" borderId="0">
      <alignment horizontal="centerContinuous" vertical="justify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0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32" fillId="0" borderId="0" applyFont="0" applyFill="0" applyBorder="0" applyAlignment="0" applyProtection="0"/>
    <xf numFmtId="0" fontId="33" fillId="0" borderId="0"/>
    <xf numFmtId="9" fontId="3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3" fillId="0" borderId="0"/>
  </cellStyleXfs>
  <cellXfs count="65">
    <xf numFmtId="0" fontId="0" fillId="0" borderId="0" xfId="0"/>
    <xf numFmtId="164" fontId="36" fillId="0" borderId="0" xfId="303" applyFont="1" applyFill="1" applyBorder="1" applyAlignment="1">
      <alignment horizontal="center" vertical="center"/>
    </xf>
    <xf numFmtId="165" fontId="36" fillId="0" borderId="0" xfId="28" applyFont="1" applyFill="1" applyBorder="1" applyAlignment="1">
      <alignment horizontal="center" vertical="center"/>
    </xf>
    <xf numFmtId="0" fontId="36" fillId="5" borderId="0" xfId="24" applyNumberFormat="1" applyFont="1" applyFill="1" applyBorder="1" applyAlignment="1">
      <alignment horizontal="center" vertical="center"/>
    </xf>
    <xf numFmtId="165" fontId="35" fillId="0" borderId="0" xfId="28" applyFont="1" applyFill="1" applyBorder="1" applyAlignment="1">
      <alignment horizontal="center" vertical="center"/>
    </xf>
    <xf numFmtId="165" fontId="35" fillId="0" borderId="0" xfId="30" applyFont="1" applyFill="1" applyBorder="1" applyAlignment="1">
      <alignment horizontal="center" vertical="center"/>
    </xf>
    <xf numFmtId="165" fontId="35" fillId="0" borderId="0" xfId="168" applyFont="1" applyFill="1" applyBorder="1" applyAlignment="1">
      <alignment horizontal="center" vertical="center" wrapText="1"/>
    </xf>
    <xf numFmtId="165" fontId="35" fillId="0" borderId="0" xfId="168" applyFont="1" applyFill="1" applyBorder="1" applyAlignment="1">
      <alignment horizontal="center" vertical="center"/>
    </xf>
    <xf numFmtId="164" fontId="35" fillId="0" borderId="0" xfId="303" applyFont="1" applyFill="1" applyBorder="1" applyAlignment="1">
      <alignment horizontal="center" vertical="center"/>
    </xf>
    <xf numFmtId="0" fontId="35" fillId="5" borderId="3" xfId="0" applyFont="1" applyFill="1" applyBorder="1" applyAlignment="1">
      <alignment horizontal="center" vertical="center" wrapText="1"/>
    </xf>
    <xf numFmtId="0" fontId="35" fillId="5" borderId="3" xfId="0" applyFont="1" applyFill="1" applyBorder="1" applyAlignment="1">
      <alignment horizontal="left" vertical="center" wrapText="1"/>
    </xf>
    <xf numFmtId="2" fontId="35" fillId="5" borderId="3" xfId="0" applyNumberFormat="1" applyFont="1" applyFill="1" applyBorder="1" applyAlignment="1">
      <alignment horizontal="center" vertical="center" wrapText="1"/>
    </xf>
    <xf numFmtId="164" fontId="35" fillId="5" borderId="3" xfId="303" applyFont="1" applyFill="1" applyBorder="1" applyAlignment="1">
      <alignment horizontal="center" vertical="center" wrapText="1"/>
    </xf>
    <xf numFmtId="164" fontId="35" fillId="5" borderId="0" xfId="303" applyFont="1" applyFill="1" applyBorder="1" applyAlignment="1">
      <alignment horizontal="center" vertical="center"/>
    </xf>
    <xf numFmtId="0" fontId="36" fillId="0" borderId="3" xfId="0" applyFont="1" applyBorder="1" applyAlignment="1">
      <alignment horizontal="left" vertical="center" wrapText="1"/>
    </xf>
    <xf numFmtId="164" fontId="36" fillId="0" borderId="3" xfId="303" applyFont="1" applyFill="1" applyBorder="1" applyAlignment="1">
      <alignment horizontal="center" vertical="center" wrapText="1"/>
    </xf>
    <xf numFmtId="10" fontId="36" fillId="0" borderId="3" xfId="305" applyNumberFormat="1" applyFont="1" applyFill="1" applyBorder="1" applyAlignment="1">
      <alignment horizontal="center" vertical="center" wrapText="1"/>
    </xf>
    <xf numFmtId="164" fontId="36" fillId="0" borderId="0" xfId="303" applyFont="1" applyFill="1" applyBorder="1" applyAlignment="1">
      <alignment horizontal="center" vertical="center" wrapText="1"/>
    </xf>
    <xf numFmtId="164" fontId="36" fillId="5" borderId="0" xfId="303" applyFont="1" applyFill="1" applyBorder="1" applyAlignment="1">
      <alignment horizontal="center" vertical="center"/>
    </xf>
    <xf numFmtId="165" fontId="36" fillId="0" borderId="0" xfId="31" applyFont="1" applyFill="1" applyBorder="1" applyAlignment="1">
      <alignment horizontal="center" vertical="center"/>
    </xf>
    <xf numFmtId="2" fontId="36" fillId="0" borderId="0" xfId="31" applyNumberFormat="1" applyFont="1" applyFill="1" applyBorder="1" applyAlignment="1">
      <alignment horizontal="center" vertical="center"/>
    </xf>
    <xf numFmtId="0" fontId="35" fillId="0" borderId="0" xfId="24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165" fontId="36" fillId="0" borderId="0" xfId="31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 wrapText="1"/>
    </xf>
    <xf numFmtId="2" fontId="36" fillId="0" borderId="3" xfId="0" applyNumberFormat="1" applyFont="1" applyBorder="1" applyAlignment="1">
      <alignment horizontal="center" vertical="center" wrapText="1"/>
    </xf>
    <xf numFmtId="9" fontId="35" fillId="0" borderId="0" xfId="305" applyFont="1" applyFill="1" applyBorder="1" applyAlignment="1">
      <alignment horizontal="center" vertical="center" wrapText="1"/>
    </xf>
    <xf numFmtId="0" fontId="35" fillId="0" borderId="0" xfId="12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5" fillId="5" borderId="0" xfId="12" applyFont="1" applyFill="1" applyAlignment="1">
      <alignment horizontal="center" vertical="center" wrapText="1"/>
    </xf>
    <xf numFmtId="49" fontId="36" fillId="0" borderId="0" xfId="12" applyNumberFormat="1" applyFont="1" applyAlignment="1">
      <alignment horizontal="center" vertical="center"/>
    </xf>
    <xf numFmtId="49" fontId="35" fillId="0" borderId="0" xfId="12" applyNumberFormat="1" applyFont="1" applyAlignment="1">
      <alignment horizontal="center" vertical="center"/>
    </xf>
    <xf numFmtId="49" fontId="35" fillId="0" borderId="0" xfId="183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5" borderId="0" xfId="0" applyFont="1" applyFill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5" fillId="5" borderId="0" xfId="0" applyFont="1" applyFill="1" applyAlignment="1">
      <alignment horizontal="left" vertical="center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35" fillId="5" borderId="4" xfId="0" applyFont="1" applyFill="1" applyBorder="1" applyAlignment="1">
      <alignment horizontal="center" vertical="center" wrapText="1"/>
    </xf>
    <xf numFmtId="10" fontId="35" fillId="5" borderId="5" xfId="305" applyNumberFormat="1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10" fontId="36" fillId="0" borderId="5" xfId="305" applyNumberFormat="1" applyFont="1" applyFill="1" applyBorder="1" applyAlignment="1">
      <alignment horizontal="center" vertical="center" wrapText="1"/>
    </xf>
    <xf numFmtId="0" fontId="36" fillId="0" borderId="0" xfId="12" applyFont="1" applyAlignment="1">
      <alignment vertical="center" wrapText="1"/>
    </xf>
    <xf numFmtId="9" fontId="35" fillId="5" borderId="0" xfId="305" applyFont="1" applyFill="1" applyBorder="1" applyAlignment="1">
      <alignment horizontal="center" vertical="center"/>
    </xf>
    <xf numFmtId="10" fontId="35" fillId="5" borderId="0" xfId="305" applyNumberFormat="1" applyFont="1" applyFill="1" applyBorder="1" applyAlignment="1">
      <alignment horizontal="center" vertical="center"/>
    </xf>
    <xf numFmtId="9" fontId="36" fillId="5" borderId="3" xfId="307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164" fontId="36" fillId="0" borderId="3" xfId="303" applyFont="1" applyFill="1" applyBorder="1" applyAlignment="1">
      <alignment horizontal="center" vertical="center"/>
    </xf>
    <xf numFmtId="9" fontId="36" fillId="0" borderId="3" xfId="307" applyFont="1" applyFill="1" applyBorder="1" applyAlignment="1">
      <alignment horizontal="center" vertical="center"/>
    </xf>
    <xf numFmtId="9" fontId="36" fillId="0" borderId="5" xfId="307" applyFont="1" applyFill="1" applyBorder="1" applyAlignment="1">
      <alignment horizontal="center" vertical="center"/>
    </xf>
    <xf numFmtId="164" fontId="36" fillId="0" borderId="5" xfId="303" applyFont="1" applyFill="1" applyBorder="1" applyAlignment="1">
      <alignment horizontal="center" vertical="center"/>
    </xf>
    <xf numFmtId="9" fontId="36" fillId="5" borderId="5" xfId="307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0" borderId="0" xfId="12" applyFont="1" applyAlignment="1">
      <alignment horizontal="center" vertical="center" wrapText="1"/>
    </xf>
    <xf numFmtId="165" fontId="36" fillId="5" borderId="0" xfId="31" applyFont="1" applyFill="1" applyBorder="1" applyAlignment="1">
      <alignment horizontal="right" vertical="center"/>
    </xf>
    <xf numFmtId="0" fontId="35" fillId="0" borderId="0" xfId="0" applyFont="1" applyAlignment="1">
      <alignment horizontal="left" vertical="center" wrapText="1"/>
    </xf>
    <xf numFmtId="165" fontId="35" fillId="5" borderId="0" xfId="31" applyFont="1" applyFill="1" applyBorder="1" applyAlignment="1">
      <alignment horizontal="right" vertical="center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center"/>
    </xf>
    <xf numFmtId="0" fontId="36" fillId="0" borderId="0" xfId="12" applyFont="1" applyAlignment="1">
      <alignment horizontal="center" vertical="center" wrapText="1"/>
    </xf>
    <xf numFmtId="0" fontId="36" fillId="5" borderId="0" xfId="12" applyFont="1" applyFill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5" fillId="5" borderId="0" xfId="0" applyFont="1" applyFill="1" applyAlignment="1">
      <alignment horizontal="right" vertical="center"/>
    </xf>
    <xf numFmtId="0" fontId="35" fillId="0" borderId="0" xfId="12" applyFont="1" applyAlignment="1">
      <alignment horizontal="center" vertical="center" wrapText="1"/>
    </xf>
  </cellXfs>
  <cellStyles count="309">
    <cellStyle name="_x000d__x000a_JournalTemplate=C:\COMFO\CTALK\JOURSTD.TPL_x000d__x000a_LbStateAddress=3 3 0 251 1 89 2 311_x000d__x000a_LbStateJou" xfId="32"/>
    <cellStyle name="20% - Ênfase1 100" xfId="1"/>
    <cellStyle name="60% - Ênfase6 37" xfId="2"/>
    <cellStyle name="Comma_Arauco Piping list" xfId="33"/>
    <cellStyle name="Comma0" xfId="34"/>
    <cellStyle name="CORES" xfId="35"/>
    <cellStyle name="Currency [0]_Arauco Piping list" xfId="36"/>
    <cellStyle name="Currency_Arauco Piping list" xfId="37"/>
    <cellStyle name="Currency0" xfId="38"/>
    <cellStyle name="Data" xfId="39"/>
    <cellStyle name="Date" xfId="40"/>
    <cellStyle name="Excel Built-in Excel Built-in Excel Built-in Excel Built-in Excel Built-in Excel Built-in Excel Built-in Excel Built-in Separador de milhares 4" xfId="3"/>
    <cellStyle name="Excel Built-in Excel Built-in Excel Built-in Excel Built-in Excel Built-in Excel Built-in Excel Built-in Separador de milhares 4" xfId="4"/>
    <cellStyle name="Excel Built-in Normal" xfId="5"/>
    <cellStyle name="Excel Built-in Normal 1" xfId="6"/>
    <cellStyle name="Excel Built-in Normal 2" xfId="7"/>
    <cellStyle name="Excel Built-in Normal 3" xfId="41"/>
    <cellStyle name="Excel_BuiltIn_Comma" xfId="8"/>
    <cellStyle name="Fixed" xfId="42"/>
    <cellStyle name="Fixo" xfId="43"/>
    <cellStyle name="Followed Hyperlink" xfId="44"/>
    <cellStyle name="Grey" xfId="45"/>
    <cellStyle name="Heading" xfId="9"/>
    <cellStyle name="Heading 1" xfId="46"/>
    <cellStyle name="Heading 2" xfId="47"/>
    <cellStyle name="Heading1" xfId="10"/>
    <cellStyle name="Hiperlink 2" xfId="48"/>
    <cellStyle name="Indefinido" xfId="49"/>
    <cellStyle name="Input [yellow]" xfId="50"/>
    <cellStyle name="material" xfId="51"/>
    <cellStyle name="material 2" xfId="194"/>
    <cellStyle name="MINIPG" xfId="52"/>
    <cellStyle name="Moeda" xfId="303" builtinId="4"/>
    <cellStyle name="Moeda 2" xfId="53"/>
    <cellStyle name="Normal" xfId="0" builtinId="0"/>
    <cellStyle name="Normal - Style1" xfId="54"/>
    <cellStyle name="Normal 10" xfId="55"/>
    <cellStyle name="Normal 10 2" xfId="56"/>
    <cellStyle name="Normal 11" xfId="57"/>
    <cellStyle name="Normal 11 2" xfId="195"/>
    <cellStyle name="Normal 12" xfId="11"/>
    <cellStyle name="Normal 12 2" xfId="196"/>
    <cellStyle name="Normal 13" xfId="58"/>
    <cellStyle name="Normal 13 2" xfId="59"/>
    <cellStyle name="Normal 13 2 2" xfId="197"/>
    <cellStyle name="Normal 13 3" xfId="60"/>
    <cellStyle name="Normal 13 3 2" xfId="198"/>
    <cellStyle name="Normal 13 4" xfId="61"/>
    <cellStyle name="Normal 13 4 2" xfId="181"/>
    <cellStyle name="Normal 13 4 3" xfId="189"/>
    <cellStyle name="Normal 13 5" xfId="179"/>
    <cellStyle name="Normal 14" xfId="62"/>
    <cellStyle name="Normal 14 2" xfId="63"/>
    <cellStyle name="Normal 14 2 2" xfId="199"/>
    <cellStyle name="Normal 14 3" xfId="64"/>
    <cellStyle name="Normal 14 3 2" xfId="200"/>
    <cellStyle name="Normal 14 4" xfId="201"/>
    <cellStyle name="Normal 15" xfId="65"/>
    <cellStyle name="Normal 15 2" xfId="66"/>
    <cellStyle name="Normal 16" xfId="67"/>
    <cellStyle name="Normal 16 2" xfId="68"/>
    <cellStyle name="Normal 16 2 2" xfId="202"/>
    <cellStyle name="Normal 16 3" xfId="69"/>
    <cellStyle name="Normal 16 3 2" xfId="203"/>
    <cellStyle name="Normal 16 4" xfId="204"/>
    <cellStyle name="Normal 17" xfId="70"/>
    <cellStyle name="Normal 17 2" xfId="205"/>
    <cellStyle name="Normal 18" xfId="71"/>
    <cellStyle name="Normal 18 2" xfId="206"/>
    <cellStyle name="Normal 19" xfId="72"/>
    <cellStyle name="Normal 19 2" xfId="207"/>
    <cellStyle name="Normal 2" xfId="12"/>
    <cellStyle name="Normal 2 2" xfId="73"/>
    <cellStyle name="Normal 2 2 2" xfId="183"/>
    <cellStyle name="Normal 2 2 2 2" xfId="306"/>
    <cellStyle name="Normal 20" xfId="74"/>
    <cellStyle name="Normal 20 2" xfId="208"/>
    <cellStyle name="Normal 21" xfId="75"/>
    <cellStyle name="Normal 21 2" xfId="209"/>
    <cellStyle name="Normal 22" xfId="76"/>
    <cellStyle name="Normal 22 2" xfId="210"/>
    <cellStyle name="Normal 23" xfId="77"/>
    <cellStyle name="Normal 23 2" xfId="211"/>
    <cellStyle name="Normal 24" xfId="78"/>
    <cellStyle name="Normal 24 2" xfId="212"/>
    <cellStyle name="Normal 25" xfId="79"/>
    <cellStyle name="Normal 25 2" xfId="213"/>
    <cellStyle name="Normal 26" xfId="80"/>
    <cellStyle name="Normal 26 2" xfId="214"/>
    <cellStyle name="Normal 27" xfId="81"/>
    <cellStyle name="Normal 27 2" xfId="215"/>
    <cellStyle name="Normal 28" xfId="82"/>
    <cellStyle name="Normal 28 2" xfId="216"/>
    <cellStyle name="Normal 29" xfId="83"/>
    <cellStyle name="Normal 29 2" xfId="217"/>
    <cellStyle name="Normal 3" xfId="13"/>
    <cellStyle name="Normal 3 2" xfId="84"/>
    <cellStyle name="Normal 3 2 2" xfId="218"/>
    <cellStyle name="Normal 3 3" xfId="85"/>
    <cellStyle name="Normal 3 4" xfId="219"/>
    <cellStyle name="Normal 30" xfId="86"/>
    <cellStyle name="Normal 30 2" xfId="220"/>
    <cellStyle name="Normal 31" xfId="87"/>
    <cellStyle name="Normal 31 2" xfId="221"/>
    <cellStyle name="Normal 32" xfId="88"/>
    <cellStyle name="Normal 32 2" xfId="222"/>
    <cellStyle name="Normal 33" xfId="89"/>
    <cellStyle name="Normal 33 2" xfId="223"/>
    <cellStyle name="Normal 34" xfId="90"/>
    <cellStyle name="Normal 34 2" xfId="224"/>
    <cellStyle name="Normal 35" xfId="91"/>
    <cellStyle name="Normal 35 2" xfId="225"/>
    <cellStyle name="Normal 36" xfId="92"/>
    <cellStyle name="Normal 36 2" xfId="226"/>
    <cellStyle name="Normal 37" xfId="93"/>
    <cellStyle name="Normal 37 2" xfId="94"/>
    <cellStyle name="Normal 37 2 2" xfId="227"/>
    <cellStyle name="Normal 37 3" xfId="228"/>
    <cellStyle name="Normal 38" xfId="95"/>
    <cellStyle name="Normal 38 2" xfId="229"/>
    <cellStyle name="Normal 39" xfId="96"/>
    <cellStyle name="Normal 39 2" xfId="230"/>
    <cellStyle name="Normal 4" xfId="97"/>
    <cellStyle name="Normal 4 2" xfId="184"/>
    <cellStyle name="Normal 4 3" xfId="231"/>
    <cellStyle name="Normal 40" xfId="98"/>
    <cellStyle name="Normal 40 2" xfId="232"/>
    <cellStyle name="Normal 41" xfId="99"/>
    <cellStyle name="Normal 41 2" xfId="233"/>
    <cellStyle name="Normal 42" xfId="100"/>
    <cellStyle name="Normal 42 2" xfId="234"/>
    <cellStyle name="Normal 43" xfId="101"/>
    <cellStyle name="Normal 43 2" xfId="235"/>
    <cellStyle name="Normal 44" xfId="102"/>
    <cellStyle name="Normal 44 2" xfId="236"/>
    <cellStyle name="Normal 45" xfId="103"/>
    <cellStyle name="Normal 45 2" xfId="237"/>
    <cellStyle name="Normal 46" xfId="104"/>
    <cellStyle name="Normal 46 2" xfId="238"/>
    <cellStyle name="Normal 47" xfId="105"/>
    <cellStyle name="Normal 47 2" xfId="239"/>
    <cellStyle name="Normal 48" xfId="106"/>
    <cellStyle name="Normal 48 2" xfId="240"/>
    <cellStyle name="Normal 49" xfId="107"/>
    <cellStyle name="Normal 49 2" xfId="241"/>
    <cellStyle name="Normal 5" xfId="108"/>
    <cellStyle name="Normal 5 2" xfId="109"/>
    <cellStyle name="Normal 5 2 2" xfId="110"/>
    <cellStyle name="Normal 5 2 2 2" xfId="242"/>
    <cellStyle name="Normal 5 2 3" xfId="111"/>
    <cellStyle name="Normal 5 2 3 2" xfId="243"/>
    <cellStyle name="Normal 5 2 4" xfId="244"/>
    <cellStyle name="Normal 5 3" xfId="112"/>
    <cellStyle name="Normal 5 3 2" xfId="245"/>
    <cellStyle name="Normal 5 4" xfId="113"/>
    <cellStyle name="Normal 5 4 2" xfId="246"/>
    <cellStyle name="Normal 5 5" xfId="247"/>
    <cellStyle name="Normal 50" xfId="114"/>
    <cellStyle name="Normal 50 2" xfId="248"/>
    <cellStyle name="Normal 51" xfId="115"/>
    <cellStyle name="Normal 51 2" xfId="249"/>
    <cellStyle name="Normal 52" xfId="116"/>
    <cellStyle name="Normal 52 2" xfId="250"/>
    <cellStyle name="Normal 53" xfId="117"/>
    <cellStyle name="Normal 53 2" xfId="251"/>
    <cellStyle name="Normal 54" xfId="118"/>
    <cellStyle name="Normal 54 2" xfId="252"/>
    <cellStyle name="Normal 55" xfId="119"/>
    <cellStyle name="Normal 55 2" xfId="253"/>
    <cellStyle name="Normal 56" xfId="120"/>
    <cellStyle name="Normal 56 2" xfId="254"/>
    <cellStyle name="Normal 57" xfId="121"/>
    <cellStyle name="Normal 57 2" xfId="255"/>
    <cellStyle name="Normal 58" xfId="122"/>
    <cellStyle name="Normal 58 2" xfId="256"/>
    <cellStyle name="Normal 59" xfId="123"/>
    <cellStyle name="Normal 59 2" xfId="257"/>
    <cellStyle name="Normal 6" xfId="14"/>
    <cellStyle name="Normal 6 2" xfId="124"/>
    <cellStyle name="Normal 6 2 2" xfId="125"/>
    <cellStyle name="Normal 6 2 2 2" xfId="126"/>
    <cellStyle name="Normal 6 2 2 2 2" xfId="258"/>
    <cellStyle name="Normal 6 2 2 3" xfId="127"/>
    <cellStyle name="Normal 6 2 2 3 2" xfId="259"/>
    <cellStyle name="Normal 6 2 2 4" xfId="260"/>
    <cellStyle name="Normal 6 2 3" xfId="128"/>
    <cellStyle name="Normal 6 2 3 2" xfId="261"/>
    <cellStyle name="Normal 6 2 4" xfId="129"/>
    <cellStyle name="Normal 6 2 4 2" xfId="262"/>
    <cellStyle name="Normal 6 2 5" xfId="263"/>
    <cellStyle name="Normal 6 3" xfId="130"/>
    <cellStyle name="Normal 6 3 2" xfId="131"/>
    <cellStyle name="Normal 6 3 2 2" xfId="264"/>
    <cellStyle name="Normal 6 3 3" xfId="132"/>
    <cellStyle name="Normal 6 3 3 2" xfId="265"/>
    <cellStyle name="Normal 6 3 4" xfId="266"/>
    <cellStyle name="Normal 6 4" xfId="133"/>
    <cellStyle name="Normal 6 4 2" xfId="267"/>
    <cellStyle name="Normal 6 5" xfId="134"/>
    <cellStyle name="Normal 6 5 2" xfId="268"/>
    <cellStyle name="Normal 6 6" xfId="269"/>
    <cellStyle name="Normal 60" xfId="135"/>
    <cellStyle name="Normal 60 2" xfId="270"/>
    <cellStyle name="Normal 61" xfId="136"/>
    <cellStyle name="Normal 61 2" xfId="271"/>
    <cellStyle name="Normal 62" xfId="137"/>
    <cellStyle name="Normal 62 2" xfId="272"/>
    <cellStyle name="Normal 63" xfId="138"/>
    <cellStyle name="Normal 63 2" xfId="273"/>
    <cellStyle name="Normal 64" xfId="139"/>
    <cellStyle name="Normal 64 2" xfId="190"/>
    <cellStyle name="Normal 65" xfId="185"/>
    <cellStyle name="Normal 66" xfId="274"/>
    <cellStyle name="Normal 66 2" xfId="302"/>
    <cellStyle name="Normal 67" xfId="275"/>
    <cellStyle name="Normal 68" xfId="304"/>
    <cellStyle name="Normal 69" xfId="308"/>
    <cellStyle name="Normal 7" xfId="15"/>
    <cellStyle name="Normal 7 2" xfId="140"/>
    <cellStyle name="Normal 7 2 2" xfId="276"/>
    <cellStyle name="Normal 7 3" xfId="277"/>
    <cellStyle name="Normal 8" xfId="141"/>
    <cellStyle name="Normal 8 2" xfId="142"/>
    <cellStyle name="Normal 8 2 2" xfId="278"/>
    <cellStyle name="Normal 8 3" xfId="279"/>
    <cellStyle name="Normal 9" xfId="143"/>
    <cellStyle name="Normal 9 2" xfId="280"/>
    <cellStyle name="Normal1" xfId="144"/>
    <cellStyle name="Normal2" xfId="145"/>
    <cellStyle name="Normal3" xfId="146"/>
    <cellStyle name="Percent [2]" xfId="147"/>
    <cellStyle name="Percent [2] 2" xfId="281"/>
    <cellStyle name="Percent_Sheet1" xfId="148"/>
    <cellStyle name="Percentagem" xfId="305" builtinId="5"/>
    <cellStyle name="Percentual" xfId="149"/>
    <cellStyle name="Ponto" xfId="150"/>
    <cellStyle name="Porcentagem 2" xfId="16"/>
    <cellStyle name="Porcentagem 2 2" xfId="191"/>
    <cellStyle name="Porcentagem 2 2 2" xfId="307"/>
    <cellStyle name="Porcentagem 3" xfId="17"/>
    <cellStyle name="Porcentagem 3 2" xfId="151"/>
    <cellStyle name="Porcentagem 3 3" xfId="282"/>
    <cellStyle name="Porcentagem 4" xfId="18"/>
    <cellStyle name="Porcentagem 4 2" xfId="19"/>
    <cellStyle name="Porcentagem 4 2 2" xfId="186"/>
    <cellStyle name="Porcentagem 5" xfId="152"/>
    <cellStyle name="Porcentagem 6" xfId="153"/>
    <cellStyle name="Porcentagem 6 2" xfId="154"/>
    <cellStyle name="Porcentagem 6 2 2" xfId="283"/>
    <cellStyle name="Porcentagem 6 3" xfId="284"/>
    <cellStyle name="Porcentagem 7" xfId="155"/>
    <cellStyle name="Result" xfId="20"/>
    <cellStyle name="Result2" xfId="21"/>
    <cellStyle name="Sep. milhar [0]" xfId="156"/>
    <cellStyle name="Separador de m" xfId="157"/>
    <cellStyle name="Separador de milhares 2" xfId="22"/>
    <cellStyle name="Separador de milhares 2 2" xfId="158"/>
    <cellStyle name="Separador de milhares 2 2 2" xfId="285"/>
    <cellStyle name="Separador de milhares 2 3" xfId="286"/>
    <cellStyle name="Separador de milhares 3" xfId="159"/>
    <cellStyle name="Separador de milhares 4" xfId="23"/>
    <cellStyle name="Sepavador de milhares [0]_Pasta2" xfId="160"/>
    <cellStyle name="Standard_RP100_01 (metr.)" xfId="161"/>
    <cellStyle name="Titulo1" xfId="162"/>
    <cellStyle name="Titulo2" xfId="163"/>
    <cellStyle name="Vírgula" xfId="24" builtinId="3"/>
    <cellStyle name="Vírgula 10" xfId="164"/>
    <cellStyle name="Vírgula 10 2" xfId="165"/>
    <cellStyle name="Vírgula 10 2 2" xfId="287"/>
    <cellStyle name="Vírgula 10 3" xfId="288"/>
    <cellStyle name="Vírgula 11" xfId="166"/>
    <cellStyle name="Vírgula 11 2" xfId="289"/>
    <cellStyle name="Vírgula 12" xfId="167"/>
    <cellStyle name="Vírgula 12 2" xfId="290"/>
    <cellStyle name="Vírgula 13" xfId="168"/>
    <cellStyle name="Vírgula 2" xfId="25"/>
    <cellStyle name="Vírgula 2 2" xfId="169"/>
    <cellStyle name="Vírgula 2 2 2" xfId="291"/>
    <cellStyle name="Vírgula 2 3" xfId="192"/>
    <cellStyle name="Vírgula 2 4" xfId="193"/>
    <cellStyle name="Vírgula 3" xfId="26"/>
    <cellStyle name="Vírgula 3 2" xfId="27"/>
    <cellStyle name="Vírgula 3 2 2" xfId="292"/>
    <cellStyle name="Vírgula 3 3" xfId="293"/>
    <cellStyle name="Vírgula 4" xfId="28"/>
    <cellStyle name="Vírgula 5" xfId="29"/>
    <cellStyle name="Vírgula 5 2" xfId="30"/>
    <cellStyle name="Vírgula 5 2 2" xfId="187"/>
    <cellStyle name="Vírgula 6" xfId="31"/>
    <cellStyle name="Vírgula 6 2" xfId="170"/>
    <cellStyle name="Vírgula 6 2 2" xfId="294"/>
    <cellStyle name="Vírgula 6 3" xfId="188"/>
    <cellStyle name="Vírgula 6 3 2" xfId="295"/>
    <cellStyle name="Vírgula 6 4" xfId="296"/>
    <cellStyle name="Vírgula 7" xfId="171"/>
    <cellStyle name="Vírgula 7 2" xfId="172"/>
    <cellStyle name="Vírgula 7 2 2" xfId="297"/>
    <cellStyle name="Vírgula 7 3" xfId="173"/>
    <cellStyle name="Vírgula 7 3 2" xfId="298"/>
    <cellStyle name="Vírgula 7 4" xfId="174"/>
    <cellStyle name="Vírgula 7 4 2" xfId="182"/>
    <cellStyle name="Vírgula 7 5" xfId="180"/>
    <cellStyle name="Vírgula 8" xfId="175"/>
    <cellStyle name="Vírgula 8 2" xfId="176"/>
    <cellStyle name="Vírgula 8 2 2" xfId="299"/>
    <cellStyle name="Vírgula 8 3" xfId="177"/>
    <cellStyle name="Vírgula 8 3 2" xfId="300"/>
    <cellStyle name="Vírgula 8 4" xfId="301"/>
    <cellStyle name="Vírgula 9" xfId="178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4"/>
  <sheetViews>
    <sheetView tabSelected="1" view="pageBreakPreview" topLeftCell="A60" zoomScale="90" zoomScaleNormal="70" zoomScaleSheetLayoutView="90" workbookViewId="0">
      <selection activeCell="B248" sqref="B248:G250"/>
    </sheetView>
  </sheetViews>
  <sheetFormatPr defaultColWidth="9.140625" defaultRowHeight="13.5"/>
  <cols>
    <col min="1" max="1" width="1.7109375" style="28" customWidth="1"/>
    <col min="2" max="4" width="10.7109375" style="28" customWidth="1"/>
    <col min="5" max="5" width="100.7109375" style="38" customWidth="1"/>
    <col min="6" max="6" width="5.7109375" style="28" customWidth="1"/>
    <col min="7" max="7" width="12.7109375" style="19" customWidth="1"/>
    <col min="8" max="9" width="15.7109375" style="19" customWidth="1"/>
    <col min="10" max="11" width="15.7109375" style="20" customWidth="1"/>
    <col min="12" max="12" width="9.140625" style="28"/>
    <col min="13" max="13" width="20.7109375" style="1" customWidth="1"/>
    <col min="14" max="16384" width="9.140625" style="28"/>
  </cols>
  <sheetData>
    <row r="1" spans="1:13" ht="39.950000000000003" customHeight="1">
      <c r="A1" s="27"/>
      <c r="B1" s="60" t="s">
        <v>71</v>
      </c>
      <c r="C1" s="60"/>
      <c r="D1" s="60"/>
      <c r="E1" s="60"/>
      <c r="F1" s="60"/>
      <c r="G1" s="60"/>
      <c r="H1" s="60"/>
      <c r="I1" s="60"/>
      <c r="J1" s="60"/>
      <c r="K1" s="60"/>
    </row>
    <row r="2" spans="1:13" ht="39.950000000000003" customHeight="1">
      <c r="A2" s="27"/>
      <c r="B2" s="61" t="s">
        <v>72</v>
      </c>
      <c r="C2" s="61"/>
      <c r="D2" s="61"/>
      <c r="E2" s="61"/>
      <c r="F2" s="61" t="s">
        <v>74</v>
      </c>
      <c r="G2" s="61"/>
      <c r="H2" s="61"/>
      <c r="I2" s="61" t="s">
        <v>63</v>
      </c>
      <c r="J2" s="61"/>
      <c r="K2" s="29" t="s">
        <v>37</v>
      </c>
    </row>
    <row r="3" spans="1:13" ht="30" customHeight="1">
      <c r="A3" s="2"/>
      <c r="B3" s="60" t="s">
        <v>651</v>
      </c>
      <c r="C3" s="60"/>
      <c r="D3" s="60"/>
      <c r="E3" s="60"/>
      <c r="F3" s="61"/>
      <c r="G3" s="61"/>
      <c r="H3" s="61"/>
      <c r="I3" s="61"/>
      <c r="J3" s="61"/>
      <c r="K3" s="3">
        <v>1.3125</v>
      </c>
    </row>
    <row r="4" spans="1:13" s="33" customFormat="1" ht="30" customHeight="1">
      <c r="A4" s="4"/>
      <c r="B4" s="30" t="s">
        <v>0</v>
      </c>
      <c r="C4" s="31" t="s">
        <v>4</v>
      </c>
      <c r="D4" s="31" t="s">
        <v>8</v>
      </c>
      <c r="E4" s="31" t="s">
        <v>2</v>
      </c>
      <c r="F4" s="32" t="s">
        <v>5</v>
      </c>
      <c r="G4" s="5" t="s">
        <v>6</v>
      </c>
      <c r="H4" s="6" t="s">
        <v>15</v>
      </c>
      <c r="I4" s="6" t="s">
        <v>16</v>
      </c>
      <c r="J4" s="7" t="s">
        <v>17</v>
      </c>
      <c r="K4" s="7" t="s">
        <v>10</v>
      </c>
      <c r="L4" s="28"/>
      <c r="M4" s="8"/>
    </row>
    <row r="5" spans="1:13" s="34" customFormat="1" ht="20.100000000000001" customHeight="1">
      <c r="B5" s="39" t="s">
        <v>38</v>
      </c>
      <c r="C5" s="9"/>
      <c r="D5" s="9"/>
      <c r="E5" s="10" t="s">
        <v>44</v>
      </c>
      <c r="F5" s="9"/>
      <c r="G5" s="11"/>
      <c r="H5" s="12"/>
      <c r="I5" s="12"/>
      <c r="J5" s="12">
        <f>SUM(J6:J9)</f>
        <v>9172.9181250000001</v>
      </c>
      <c r="K5" s="40">
        <f>SUM(K6:K9)</f>
        <v>1.0259000384731267E-2</v>
      </c>
      <c r="M5" s="13"/>
    </row>
    <row r="6" spans="1:13" ht="20.100000000000001" customHeight="1">
      <c r="B6" s="41" t="s">
        <v>39</v>
      </c>
      <c r="C6" s="24" t="s">
        <v>24</v>
      </c>
      <c r="D6" s="24" t="s">
        <v>3</v>
      </c>
      <c r="E6" s="14" t="s">
        <v>75</v>
      </c>
      <c r="F6" s="24" t="s">
        <v>1</v>
      </c>
      <c r="G6" s="25">
        <v>10</v>
      </c>
      <c r="H6" s="15">
        <v>531.22</v>
      </c>
      <c r="I6" s="15">
        <f>H6*$K$3</f>
        <v>697.22625000000005</v>
      </c>
      <c r="J6" s="15">
        <f>G6*I6</f>
        <v>6972.2625000000007</v>
      </c>
      <c r="K6" s="42">
        <f>J6/$K$248</f>
        <v>7.7977850336418851E-3</v>
      </c>
    </row>
    <row r="7" spans="1:13" ht="20.100000000000001" customHeight="1">
      <c r="B7" s="41" t="s">
        <v>40</v>
      </c>
      <c r="C7" s="24" t="s">
        <v>76</v>
      </c>
      <c r="D7" s="24" t="s">
        <v>25</v>
      </c>
      <c r="E7" s="14" t="s">
        <v>77</v>
      </c>
      <c r="F7" s="24" t="s">
        <v>28</v>
      </c>
      <c r="G7" s="25">
        <v>0</v>
      </c>
      <c r="H7" s="15">
        <v>11274.21</v>
      </c>
      <c r="I7" s="15">
        <f t="shared" ref="I7:I9" si="0">H7*$K$3</f>
        <v>14797.400624999998</v>
      </c>
      <c r="J7" s="15">
        <f t="shared" ref="J7:J9" si="1">G7*I7</f>
        <v>0</v>
      </c>
      <c r="K7" s="42">
        <f t="shared" ref="K7:K9" si="2">J7/$K$248</f>
        <v>0</v>
      </c>
    </row>
    <row r="8" spans="1:13" ht="30" customHeight="1">
      <c r="B8" s="41" t="s">
        <v>41</v>
      </c>
      <c r="C8" s="24" t="s">
        <v>78</v>
      </c>
      <c r="D8" s="24" t="s">
        <v>3</v>
      </c>
      <c r="E8" s="14" t="s">
        <v>79</v>
      </c>
      <c r="F8" s="24" t="s">
        <v>1</v>
      </c>
      <c r="G8" s="25">
        <v>0</v>
      </c>
      <c r="H8" s="15">
        <v>8.08</v>
      </c>
      <c r="I8" s="15">
        <f t="shared" si="0"/>
        <v>10.605</v>
      </c>
      <c r="J8" s="15">
        <f t="shared" si="1"/>
        <v>0</v>
      </c>
      <c r="K8" s="42">
        <f t="shared" si="2"/>
        <v>0</v>
      </c>
    </row>
    <row r="9" spans="1:13" ht="20.100000000000001" customHeight="1">
      <c r="B9" s="41" t="s">
        <v>80</v>
      </c>
      <c r="C9" s="24" t="s">
        <v>67</v>
      </c>
      <c r="D9" s="24" t="s">
        <v>25</v>
      </c>
      <c r="E9" s="14" t="s">
        <v>81</v>
      </c>
      <c r="F9" s="24" t="s">
        <v>28</v>
      </c>
      <c r="G9" s="25">
        <v>1</v>
      </c>
      <c r="H9" s="15">
        <v>1676.69</v>
      </c>
      <c r="I9" s="15">
        <f t="shared" si="0"/>
        <v>2200.6556249999999</v>
      </c>
      <c r="J9" s="15">
        <f t="shared" si="1"/>
        <v>2200.6556249999999</v>
      </c>
      <c r="K9" s="42">
        <f t="shared" si="2"/>
        <v>2.4612153510893812E-3</v>
      </c>
    </row>
    <row r="10" spans="1:13" s="34" customFormat="1" ht="20.100000000000001" customHeight="1">
      <c r="B10" s="39" t="s">
        <v>82</v>
      </c>
      <c r="C10" s="9"/>
      <c r="D10" s="9"/>
      <c r="E10" s="10" t="s">
        <v>83</v>
      </c>
      <c r="F10" s="9"/>
      <c r="G10" s="11"/>
      <c r="H10" s="12"/>
      <c r="I10" s="12"/>
      <c r="J10" s="12">
        <f>SUM(J11:J14)</f>
        <v>0</v>
      </c>
      <c r="K10" s="40">
        <f>SUM(K11:K14)</f>
        <v>0</v>
      </c>
      <c r="M10" s="13"/>
    </row>
    <row r="11" spans="1:13" ht="20.100000000000001" customHeight="1">
      <c r="B11" s="41" t="s">
        <v>84</v>
      </c>
      <c r="C11" s="24" t="s">
        <v>45</v>
      </c>
      <c r="D11" s="24" t="s">
        <v>3</v>
      </c>
      <c r="E11" s="14" t="s">
        <v>85</v>
      </c>
      <c r="F11" s="24" t="s">
        <v>7</v>
      </c>
      <c r="G11" s="25">
        <v>0</v>
      </c>
      <c r="H11" s="15">
        <v>85.91</v>
      </c>
      <c r="I11" s="15">
        <f t="shared" ref="I11:I14" si="3">H11*$K$3</f>
        <v>112.75687499999999</v>
      </c>
      <c r="J11" s="15">
        <f t="shared" ref="J11:J14" si="4">G11*I11</f>
        <v>0</v>
      </c>
      <c r="K11" s="42">
        <f t="shared" ref="K11:K14" si="5">J11/$K$248</f>
        <v>0</v>
      </c>
    </row>
    <row r="12" spans="1:13" ht="20.100000000000001" customHeight="1">
      <c r="B12" s="41" t="s">
        <v>86</v>
      </c>
      <c r="C12" s="24" t="s">
        <v>87</v>
      </c>
      <c r="D12" s="24" t="s">
        <v>3</v>
      </c>
      <c r="E12" s="14" t="s">
        <v>88</v>
      </c>
      <c r="F12" s="24" t="s">
        <v>1</v>
      </c>
      <c r="G12" s="25">
        <v>0</v>
      </c>
      <c r="H12" s="15">
        <v>2.2400000000000002</v>
      </c>
      <c r="I12" s="15">
        <f t="shared" si="3"/>
        <v>2.9400000000000004</v>
      </c>
      <c r="J12" s="15">
        <f t="shared" si="4"/>
        <v>0</v>
      </c>
      <c r="K12" s="42">
        <f t="shared" si="5"/>
        <v>0</v>
      </c>
    </row>
    <row r="13" spans="1:13" ht="20.100000000000001" customHeight="1">
      <c r="B13" s="41" t="s">
        <v>89</v>
      </c>
      <c r="C13" s="24" t="s">
        <v>90</v>
      </c>
      <c r="D13" s="24" t="s">
        <v>3</v>
      </c>
      <c r="E13" s="14" t="s">
        <v>91</v>
      </c>
      <c r="F13" s="24" t="s">
        <v>7</v>
      </c>
      <c r="G13" s="25">
        <v>0</v>
      </c>
      <c r="H13" s="15">
        <v>25.78</v>
      </c>
      <c r="I13" s="15">
        <f t="shared" si="3"/>
        <v>33.83625</v>
      </c>
      <c r="J13" s="15">
        <f t="shared" si="4"/>
        <v>0</v>
      </c>
      <c r="K13" s="42">
        <f t="shared" si="5"/>
        <v>0</v>
      </c>
    </row>
    <row r="14" spans="1:13" ht="20.100000000000001" customHeight="1">
      <c r="B14" s="41" t="s">
        <v>92</v>
      </c>
      <c r="C14" s="24" t="s">
        <v>93</v>
      </c>
      <c r="D14" s="24" t="s">
        <v>3</v>
      </c>
      <c r="E14" s="14" t="s">
        <v>94</v>
      </c>
      <c r="F14" s="24" t="s">
        <v>7</v>
      </c>
      <c r="G14" s="25">
        <v>0</v>
      </c>
      <c r="H14" s="15">
        <v>76.02</v>
      </c>
      <c r="I14" s="15">
        <f t="shared" si="3"/>
        <v>99.77624999999999</v>
      </c>
      <c r="J14" s="15">
        <f t="shared" si="4"/>
        <v>0</v>
      </c>
      <c r="K14" s="42">
        <f t="shared" si="5"/>
        <v>0</v>
      </c>
    </row>
    <row r="15" spans="1:13" s="34" customFormat="1" ht="20.100000000000001" customHeight="1">
      <c r="B15" s="39" t="s">
        <v>95</v>
      </c>
      <c r="C15" s="9"/>
      <c r="D15" s="9"/>
      <c r="E15" s="10" t="s">
        <v>64</v>
      </c>
      <c r="F15" s="9"/>
      <c r="G15" s="11"/>
      <c r="H15" s="12"/>
      <c r="I15" s="12"/>
      <c r="J15" s="12">
        <f>SUM(J16,J19)</f>
        <v>0</v>
      </c>
      <c r="K15" s="40">
        <f>SUM(K16,K19)</f>
        <v>0</v>
      </c>
      <c r="M15" s="13"/>
    </row>
    <row r="16" spans="1:13" s="34" customFormat="1" ht="20.100000000000001" customHeight="1">
      <c r="B16" s="39" t="s">
        <v>96</v>
      </c>
      <c r="C16" s="9"/>
      <c r="D16" s="9"/>
      <c r="E16" s="10" t="s">
        <v>97</v>
      </c>
      <c r="F16" s="9"/>
      <c r="G16" s="11"/>
      <c r="H16" s="12"/>
      <c r="I16" s="12"/>
      <c r="J16" s="12">
        <f>SUM(J17:J18)</f>
        <v>0</v>
      </c>
      <c r="K16" s="40">
        <f>SUM(K17:K18)</f>
        <v>0</v>
      </c>
      <c r="M16" s="13"/>
    </row>
    <row r="17" spans="2:13" ht="20.100000000000001" customHeight="1">
      <c r="B17" s="41" t="s">
        <v>98</v>
      </c>
      <c r="C17" s="24" t="s">
        <v>52</v>
      </c>
      <c r="D17" s="24" t="s">
        <v>3</v>
      </c>
      <c r="E17" s="14" t="s">
        <v>99</v>
      </c>
      <c r="F17" s="24" t="s">
        <v>1</v>
      </c>
      <c r="G17" s="25">
        <v>0</v>
      </c>
      <c r="H17" s="15">
        <v>19.600000000000001</v>
      </c>
      <c r="I17" s="15">
        <f t="shared" ref="I17:I18" si="6">H17*$K$3</f>
        <v>25.725000000000001</v>
      </c>
      <c r="J17" s="15">
        <f t="shared" ref="J17:J18" si="7">G17*I17</f>
        <v>0</v>
      </c>
      <c r="K17" s="42">
        <f t="shared" ref="K17:K18" si="8">J17/$K$248</f>
        <v>0</v>
      </c>
    </row>
    <row r="18" spans="2:13" ht="30" customHeight="1">
      <c r="B18" s="41" t="s">
        <v>100</v>
      </c>
      <c r="C18" s="24" t="s">
        <v>101</v>
      </c>
      <c r="D18" s="24" t="s">
        <v>3</v>
      </c>
      <c r="E18" s="14" t="s">
        <v>102</v>
      </c>
      <c r="F18" s="24" t="s">
        <v>7</v>
      </c>
      <c r="G18" s="25">
        <v>0</v>
      </c>
      <c r="H18" s="15">
        <v>730.73</v>
      </c>
      <c r="I18" s="15">
        <f t="shared" si="6"/>
        <v>959.083125</v>
      </c>
      <c r="J18" s="15">
        <f t="shared" si="7"/>
        <v>0</v>
      </c>
      <c r="K18" s="42">
        <f t="shared" si="8"/>
        <v>0</v>
      </c>
    </row>
    <row r="19" spans="2:13" s="34" customFormat="1" ht="20.100000000000001" customHeight="1">
      <c r="B19" s="39" t="s">
        <v>103</v>
      </c>
      <c r="C19" s="9"/>
      <c r="D19" s="9"/>
      <c r="E19" s="10" t="s">
        <v>104</v>
      </c>
      <c r="F19" s="9"/>
      <c r="G19" s="11"/>
      <c r="H19" s="12"/>
      <c r="I19" s="12"/>
      <c r="J19" s="12">
        <f>SUM(J20)</f>
        <v>0</v>
      </c>
      <c r="K19" s="40">
        <f>SUM(K20)</f>
        <v>0</v>
      </c>
      <c r="M19" s="13"/>
    </row>
    <row r="20" spans="2:13" ht="30" customHeight="1">
      <c r="B20" s="41" t="s">
        <v>105</v>
      </c>
      <c r="C20" s="24" t="s">
        <v>101</v>
      </c>
      <c r="D20" s="24" t="s">
        <v>3</v>
      </c>
      <c r="E20" s="14" t="s">
        <v>102</v>
      </c>
      <c r="F20" s="24" t="s">
        <v>7</v>
      </c>
      <c r="G20" s="25">
        <v>0</v>
      </c>
      <c r="H20" s="15">
        <v>730.73</v>
      </c>
      <c r="I20" s="15">
        <f>H20*$K$3</f>
        <v>959.083125</v>
      </c>
      <c r="J20" s="15">
        <f>G20*I20</f>
        <v>0</v>
      </c>
      <c r="K20" s="42">
        <f>J20/$K$248</f>
        <v>0</v>
      </c>
    </row>
    <row r="21" spans="2:13" s="34" customFormat="1" ht="20.100000000000001" customHeight="1">
      <c r="B21" s="39" t="s">
        <v>106</v>
      </c>
      <c r="C21" s="9"/>
      <c r="D21" s="9"/>
      <c r="E21" s="10" t="s">
        <v>65</v>
      </c>
      <c r="F21" s="9"/>
      <c r="G21" s="11"/>
      <c r="H21" s="12"/>
      <c r="I21" s="12"/>
      <c r="J21" s="12">
        <f>SUM(J22)</f>
        <v>53730.129810000006</v>
      </c>
      <c r="K21" s="40">
        <f>SUM(K22)</f>
        <v>6.0091828454257666E-2</v>
      </c>
      <c r="M21" s="13"/>
    </row>
    <row r="22" spans="2:13" s="34" customFormat="1" ht="20.100000000000001" customHeight="1">
      <c r="B22" s="39" t="s">
        <v>107</v>
      </c>
      <c r="C22" s="9"/>
      <c r="D22" s="9"/>
      <c r="E22" s="10" t="s">
        <v>108</v>
      </c>
      <c r="F22" s="9"/>
      <c r="G22" s="11"/>
      <c r="H22" s="12"/>
      <c r="I22" s="12"/>
      <c r="J22" s="12">
        <f>SUM(J23:J25)</f>
        <v>53730.129810000006</v>
      </c>
      <c r="K22" s="40">
        <f>SUM(K23:K25)</f>
        <v>6.0091828454257666E-2</v>
      </c>
      <c r="M22" s="13"/>
    </row>
    <row r="23" spans="2:13" ht="30" customHeight="1">
      <c r="B23" s="41" t="s">
        <v>109</v>
      </c>
      <c r="C23" s="24" t="s">
        <v>101</v>
      </c>
      <c r="D23" s="24" t="s">
        <v>3</v>
      </c>
      <c r="E23" s="14" t="s">
        <v>102</v>
      </c>
      <c r="F23" s="24" t="s">
        <v>7</v>
      </c>
      <c r="G23" s="25">
        <v>1</v>
      </c>
      <c r="H23" s="15">
        <v>730.73</v>
      </c>
      <c r="I23" s="15">
        <f t="shared" ref="I23:I25" si="9">H23*$K$3</f>
        <v>959.083125</v>
      </c>
      <c r="J23" s="15">
        <f t="shared" ref="J23:J25" si="10">G23*I23</f>
        <v>959.083125</v>
      </c>
      <c r="K23" s="42">
        <f t="shared" ref="K23:K25" si="11">J23/$K$248</f>
        <v>1.0726394822546466E-3</v>
      </c>
    </row>
    <row r="24" spans="2:13" ht="30" customHeight="1">
      <c r="B24" s="41" t="s">
        <v>110</v>
      </c>
      <c r="C24" s="24" t="s">
        <v>101</v>
      </c>
      <c r="D24" s="24" t="s">
        <v>3</v>
      </c>
      <c r="E24" s="14" t="s">
        <v>102</v>
      </c>
      <c r="F24" s="24" t="s">
        <v>7</v>
      </c>
      <c r="G24" s="25">
        <v>1</v>
      </c>
      <c r="H24" s="15">
        <v>730.73</v>
      </c>
      <c r="I24" s="15">
        <f t="shared" si="9"/>
        <v>959.083125</v>
      </c>
      <c r="J24" s="15">
        <f t="shared" si="10"/>
        <v>959.083125</v>
      </c>
      <c r="K24" s="42">
        <f t="shared" si="11"/>
        <v>1.0726394822546466E-3</v>
      </c>
    </row>
    <row r="25" spans="2:13" ht="30" customHeight="1">
      <c r="B25" s="41" t="s">
        <v>111</v>
      </c>
      <c r="C25" s="24" t="s">
        <v>112</v>
      </c>
      <c r="D25" s="24" t="s">
        <v>3</v>
      </c>
      <c r="E25" s="14" t="s">
        <v>113</v>
      </c>
      <c r="F25" s="24" t="s">
        <v>1</v>
      </c>
      <c r="G25" s="25">
        <v>300.51599999999996</v>
      </c>
      <c r="H25" s="15">
        <v>131.36000000000001</v>
      </c>
      <c r="I25" s="15">
        <f t="shared" si="9"/>
        <v>172.41000000000003</v>
      </c>
      <c r="J25" s="15">
        <f t="shared" si="10"/>
        <v>51811.963560000004</v>
      </c>
      <c r="K25" s="42">
        <f t="shared" si="11"/>
        <v>5.7946549489748374E-2</v>
      </c>
    </row>
    <row r="26" spans="2:13" s="34" customFormat="1" ht="20.100000000000001" customHeight="1">
      <c r="B26" s="39" t="s">
        <v>114</v>
      </c>
      <c r="C26" s="9"/>
      <c r="D26" s="9"/>
      <c r="E26" s="10" t="s">
        <v>115</v>
      </c>
      <c r="F26" s="9"/>
      <c r="G26" s="11"/>
      <c r="H26" s="12"/>
      <c r="I26" s="12"/>
      <c r="J26" s="12">
        <f>SUM(J27,J33,J37,J41,J45,J47,J51,J56,J61,J71)</f>
        <v>72074.012456250013</v>
      </c>
      <c r="K26" s="40">
        <f>SUM(K27,K33,K37,K41,K45,K47,K51,K56,K61,K71)</f>
        <v>8.0607644311421853E-2</v>
      </c>
      <c r="M26" s="13"/>
    </row>
    <row r="27" spans="2:13" s="34" customFormat="1" ht="20.100000000000001" customHeight="1">
      <c r="B27" s="39" t="s">
        <v>116</v>
      </c>
      <c r="C27" s="9"/>
      <c r="D27" s="9"/>
      <c r="E27" s="10" t="s">
        <v>117</v>
      </c>
      <c r="F27" s="9"/>
      <c r="G27" s="11"/>
      <c r="H27" s="12"/>
      <c r="I27" s="12"/>
      <c r="J27" s="12">
        <f>SUM(J28:J32)</f>
        <v>3920.4768750000003</v>
      </c>
      <c r="K27" s="40">
        <f>SUM(K28:K32)</f>
        <v>4.3846650783177059E-3</v>
      </c>
      <c r="M27" s="13"/>
    </row>
    <row r="28" spans="2:13" ht="20.100000000000001" customHeight="1">
      <c r="B28" s="41" t="s">
        <v>118</v>
      </c>
      <c r="C28" s="24" t="s">
        <v>42</v>
      </c>
      <c r="D28" s="24" t="s">
        <v>3</v>
      </c>
      <c r="E28" s="14" t="s">
        <v>119</v>
      </c>
      <c r="F28" s="24" t="s">
        <v>29</v>
      </c>
      <c r="G28" s="25">
        <v>52</v>
      </c>
      <c r="H28" s="15">
        <v>17.54</v>
      </c>
      <c r="I28" s="15">
        <f t="shared" ref="I28:I32" si="12">H28*$K$3</f>
        <v>23.021249999999998</v>
      </c>
      <c r="J28" s="15">
        <f t="shared" ref="J28:J32" si="13">G28*I28</f>
        <v>1197.105</v>
      </c>
      <c r="K28" s="42">
        <f t="shared" ref="K28:K32" si="14">J28/$K$248</f>
        <v>1.3388433743993242E-3</v>
      </c>
      <c r="L28" s="35"/>
    </row>
    <row r="29" spans="2:13" ht="20.100000000000001" customHeight="1">
      <c r="B29" s="41" t="s">
        <v>120</v>
      </c>
      <c r="C29" s="24" t="s">
        <v>121</v>
      </c>
      <c r="D29" s="24" t="s">
        <v>3</v>
      </c>
      <c r="E29" s="14" t="s">
        <v>122</v>
      </c>
      <c r="F29" s="24" t="s">
        <v>29</v>
      </c>
      <c r="G29" s="25">
        <v>6</v>
      </c>
      <c r="H29" s="15">
        <v>15.86</v>
      </c>
      <c r="I29" s="15">
        <f t="shared" si="12"/>
        <v>20.81625</v>
      </c>
      <c r="J29" s="15">
        <f t="shared" si="13"/>
        <v>124.89750000000001</v>
      </c>
      <c r="K29" s="42">
        <f t="shared" si="14"/>
        <v>1.3968548318989528E-4</v>
      </c>
      <c r="L29" s="35"/>
    </row>
    <row r="30" spans="2:13" ht="20.100000000000001" customHeight="1">
      <c r="B30" s="41" t="s">
        <v>123</v>
      </c>
      <c r="C30" s="24" t="s">
        <v>124</v>
      </c>
      <c r="D30" s="24" t="s">
        <v>3</v>
      </c>
      <c r="E30" s="14" t="s">
        <v>125</v>
      </c>
      <c r="F30" s="24" t="s">
        <v>29</v>
      </c>
      <c r="G30" s="25">
        <v>26</v>
      </c>
      <c r="H30" s="15">
        <v>10.36</v>
      </c>
      <c r="I30" s="15">
        <f t="shared" si="12"/>
        <v>13.5975</v>
      </c>
      <c r="J30" s="15">
        <f t="shared" si="13"/>
        <v>353.53500000000003</v>
      </c>
      <c r="K30" s="42">
        <f t="shared" si="14"/>
        <v>3.9539388137904788E-4</v>
      </c>
    </row>
    <row r="31" spans="2:13" ht="20.100000000000001" customHeight="1">
      <c r="B31" s="41" t="s">
        <v>126</v>
      </c>
      <c r="C31" s="24" t="s">
        <v>127</v>
      </c>
      <c r="D31" s="24" t="s">
        <v>3</v>
      </c>
      <c r="E31" s="14" t="s">
        <v>128</v>
      </c>
      <c r="F31" s="24" t="s">
        <v>29</v>
      </c>
      <c r="G31" s="25">
        <v>85</v>
      </c>
      <c r="H31" s="15">
        <v>5.21</v>
      </c>
      <c r="I31" s="15">
        <f t="shared" si="12"/>
        <v>6.8381249999999998</v>
      </c>
      <c r="J31" s="15">
        <f t="shared" si="13"/>
        <v>581.24062500000002</v>
      </c>
      <c r="K31" s="42">
        <f t="shared" si="14"/>
        <v>6.5006006967891058E-4</v>
      </c>
      <c r="L31" s="35"/>
    </row>
    <row r="32" spans="2:13" ht="20.100000000000001" customHeight="1">
      <c r="B32" s="41" t="s">
        <v>129</v>
      </c>
      <c r="C32" s="24" t="s">
        <v>130</v>
      </c>
      <c r="D32" s="24" t="s">
        <v>3</v>
      </c>
      <c r="E32" s="14" t="s">
        <v>636</v>
      </c>
      <c r="F32" s="24" t="s">
        <v>29</v>
      </c>
      <c r="G32" s="25">
        <v>122</v>
      </c>
      <c r="H32" s="15">
        <v>10.39</v>
      </c>
      <c r="I32" s="15">
        <f t="shared" si="12"/>
        <v>13.636875</v>
      </c>
      <c r="J32" s="15">
        <f t="shared" si="13"/>
        <v>1663.69875</v>
      </c>
      <c r="K32" s="42">
        <f t="shared" si="14"/>
        <v>1.8606822696705281E-3</v>
      </c>
      <c r="L32" s="35"/>
    </row>
    <row r="33" spans="2:13" s="34" customFormat="1" ht="20.100000000000001" customHeight="1">
      <c r="B33" s="39" t="s">
        <v>131</v>
      </c>
      <c r="C33" s="9"/>
      <c r="D33" s="9"/>
      <c r="E33" s="10" t="s">
        <v>132</v>
      </c>
      <c r="F33" s="9"/>
      <c r="G33" s="11"/>
      <c r="H33" s="12"/>
      <c r="I33" s="12"/>
      <c r="J33" s="12">
        <f>SUM(J34:J36)</f>
        <v>166.39875000000001</v>
      </c>
      <c r="K33" s="40">
        <f>SUM(K34:K36)</f>
        <v>1.8610052079460825E-4</v>
      </c>
      <c r="M33" s="13"/>
    </row>
    <row r="34" spans="2:13" ht="30" customHeight="1">
      <c r="B34" s="41" t="s">
        <v>133</v>
      </c>
      <c r="C34" s="24" t="s">
        <v>134</v>
      </c>
      <c r="D34" s="24" t="s">
        <v>3</v>
      </c>
      <c r="E34" s="14" t="s">
        <v>135</v>
      </c>
      <c r="F34" s="24" t="s">
        <v>28</v>
      </c>
      <c r="G34" s="25">
        <v>2</v>
      </c>
      <c r="H34" s="15">
        <v>13.65</v>
      </c>
      <c r="I34" s="15">
        <f t="shared" ref="I34:I36" si="15">H34*$K$3</f>
        <v>17.915625000000002</v>
      </c>
      <c r="J34" s="15">
        <f t="shared" ref="J34:J36" si="16">G34*I34</f>
        <v>35.831250000000004</v>
      </c>
      <c r="K34" s="42">
        <f t="shared" ref="K34:K36" si="17">J34/$K$248</f>
        <v>4.0073704193822422E-5</v>
      </c>
    </row>
    <row r="35" spans="2:13" ht="30" customHeight="1">
      <c r="B35" s="41" t="s">
        <v>136</v>
      </c>
      <c r="C35" s="24" t="s">
        <v>137</v>
      </c>
      <c r="D35" s="24" t="s">
        <v>3</v>
      </c>
      <c r="E35" s="14" t="s">
        <v>138</v>
      </c>
      <c r="F35" s="24" t="s">
        <v>28</v>
      </c>
      <c r="G35" s="25">
        <v>12</v>
      </c>
      <c r="H35" s="15">
        <v>3.79</v>
      </c>
      <c r="I35" s="15">
        <f t="shared" si="15"/>
        <v>4.9743750000000002</v>
      </c>
      <c r="J35" s="15">
        <f t="shared" si="16"/>
        <v>59.692500000000003</v>
      </c>
      <c r="K35" s="42">
        <f t="shared" si="17"/>
        <v>6.6760148964653605E-5</v>
      </c>
    </row>
    <row r="36" spans="2:13" ht="30" customHeight="1">
      <c r="B36" s="41" t="s">
        <v>139</v>
      </c>
      <c r="C36" s="24" t="s">
        <v>140</v>
      </c>
      <c r="D36" s="24" t="s">
        <v>3</v>
      </c>
      <c r="E36" s="14" t="s">
        <v>141</v>
      </c>
      <c r="F36" s="24" t="s">
        <v>28</v>
      </c>
      <c r="G36" s="25">
        <v>10</v>
      </c>
      <c r="H36" s="15">
        <v>5.4</v>
      </c>
      <c r="I36" s="15">
        <f t="shared" si="15"/>
        <v>7.0875000000000004</v>
      </c>
      <c r="J36" s="15">
        <f t="shared" si="16"/>
        <v>70.875</v>
      </c>
      <c r="K36" s="42">
        <f t="shared" si="17"/>
        <v>7.9266667636132248E-5</v>
      </c>
    </row>
    <row r="37" spans="2:13" s="34" customFormat="1" ht="20.100000000000001" customHeight="1">
      <c r="B37" s="39" t="s">
        <v>142</v>
      </c>
      <c r="C37" s="9"/>
      <c r="D37" s="9"/>
      <c r="E37" s="10" t="s">
        <v>143</v>
      </c>
      <c r="F37" s="9"/>
      <c r="G37" s="11"/>
      <c r="H37" s="12"/>
      <c r="I37" s="12"/>
      <c r="J37" s="12">
        <f>SUM(J38:J40)</f>
        <v>671.72437500000001</v>
      </c>
      <c r="K37" s="40">
        <f>SUM(K38:K40)</f>
        <v>7.5125718202770603E-4</v>
      </c>
      <c r="M37" s="13"/>
    </row>
    <row r="38" spans="2:13" ht="20.100000000000001" customHeight="1">
      <c r="B38" s="41" t="s">
        <v>144</v>
      </c>
      <c r="C38" s="24" t="s">
        <v>145</v>
      </c>
      <c r="D38" s="24" t="s">
        <v>3</v>
      </c>
      <c r="E38" s="14" t="s">
        <v>146</v>
      </c>
      <c r="F38" s="24" t="s">
        <v>28</v>
      </c>
      <c r="G38" s="25">
        <v>1</v>
      </c>
      <c r="H38" s="15">
        <v>79.319999999999993</v>
      </c>
      <c r="I38" s="15">
        <f t="shared" ref="I38:I40" si="18">H38*$K$3</f>
        <v>104.10749999999999</v>
      </c>
      <c r="J38" s="15">
        <f t="shared" ref="J38:J40" si="19">G38*I38</f>
        <v>104.10749999999999</v>
      </c>
      <c r="K38" s="42">
        <f t="shared" ref="K38:K40" si="20">J38/$K$248</f>
        <v>1.1643392734996314E-4</v>
      </c>
    </row>
    <row r="39" spans="2:13" ht="20.100000000000001" customHeight="1">
      <c r="B39" s="41" t="s">
        <v>147</v>
      </c>
      <c r="C39" s="24" t="s">
        <v>148</v>
      </c>
      <c r="D39" s="24" t="s">
        <v>3</v>
      </c>
      <c r="E39" s="14" t="s">
        <v>149</v>
      </c>
      <c r="F39" s="24" t="s">
        <v>28</v>
      </c>
      <c r="G39" s="25">
        <v>2</v>
      </c>
      <c r="H39" s="15">
        <v>109.16</v>
      </c>
      <c r="I39" s="15">
        <f t="shared" si="18"/>
        <v>143.27250000000001</v>
      </c>
      <c r="J39" s="15">
        <f t="shared" si="19"/>
        <v>286.54500000000002</v>
      </c>
      <c r="K39" s="42">
        <f t="shared" si="20"/>
        <v>3.2047220145037768E-4</v>
      </c>
    </row>
    <row r="40" spans="2:13" ht="20.100000000000001" customHeight="1">
      <c r="B40" s="41" t="s">
        <v>150</v>
      </c>
      <c r="C40" s="24" t="s">
        <v>151</v>
      </c>
      <c r="D40" s="24" t="s">
        <v>3</v>
      </c>
      <c r="E40" s="14" t="s">
        <v>152</v>
      </c>
      <c r="F40" s="24" t="s">
        <v>28</v>
      </c>
      <c r="G40" s="25">
        <v>1</v>
      </c>
      <c r="H40" s="15">
        <v>214.15</v>
      </c>
      <c r="I40" s="15">
        <f t="shared" si="18"/>
        <v>281.07187500000003</v>
      </c>
      <c r="J40" s="15">
        <f t="shared" si="19"/>
        <v>281.07187500000003</v>
      </c>
      <c r="K40" s="42">
        <f t="shared" si="20"/>
        <v>3.1435105322736526E-4</v>
      </c>
    </row>
    <row r="41" spans="2:13" s="34" customFormat="1" ht="20.100000000000001" customHeight="1">
      <c r="B41" s="39" t="s">
        <v>153</v>
      </c>
      <c r="C41" s="9"/>
      <c r="D41" s="9"/>
      <c r="E41" s="10" t="s">
        <v>154</v>
      </c>
      <c r="F41" s="9"/>
      <c r="G41" s="11"/>
      <c r="H41" s="12"/>
      <c r="I41" s="12"/>
      <c r="J41" s="12">
        <f>SUM(J42:J44)</f>
        <v>603.97312499999998</v>
      </c>
      <c r="K41" s="40">
        <f>SUM(K42:K44)</f>
        <v>6.7548411937257374E-4</v>
      </c>
      <c r="M41" s="13"/>
    </row>
    <row r="42" spans="2:13" ht="30" customHeight="1">
      <c r="B42" s="41" t="s">
        <v>155</v>
      </c>
      <c r="C42" s="24" t="s">
        <v>156</v>
      </c>
      <c r="D42" s="24" t="s">
        <v>3</v>
      </c>
      <c r="E42" s="14" t="s">
        <v>157</v>
      </c>
      <c r="F42" s="24" t="s">
        <v>28</v>
      </c>
      <c r="G42" s="25">
        <v>2</v>
      </c>
      <c r="H42" s="15">
        <v>70.430000000000007</v>
      </c>
      <c r="I42" s="15">
        <f t="shared" ref="I42:I44" si="21">H42*$K$3</f>
        <v>92.439375000000013</v>
      </c>
      <c r="J42" s="15">
        <f t="shared" ref="J42:J44" si="22">G42*I42</f>
        <v>184.87875000000003</v>
      </c>
      <c r="K42" s="42">
        <f t="shared" ref="K42:K44" si="23">J42/$K$248</f>
        <v>2.0676857043010354E-4</v>
      </c>
    </row>
    <row r="43" spans="2:13" ht="30" customHeight="1">
      <c r="B43" s="41" t="s">
        <v>158</v>
      </c>
      <c r="C43" s="24" t="s">
        <v>159</v>
      </c>
      <c r="D43" s="24" t="s">
        <v>3</v>
      </c>
      <c r="E43" s="14" t="s">
        <v>160</v>
      </c>
      <c r="F43" s="24" t="s">
        <v>28</v>
      </c>
      <c r="G43" s="25">
        <v>1</v>
      </c>
      <c r="H43" s="15">
        <v>85.67</v>
      </c>
      <c r="I43" s="15">
        <f t="shared" si="21"/>
        <v>112.441875</v>
      </c>
      <c r="J43" s="15">
        <f t="shared" si="22"/>
        <v>112.441875</v>
      </c>
      <c r="K43" s="42">
        <f t="shared" si="23"/>
        <v>1.257551003034713E-4</v>
      </c>
    </row>
    <row r="44" spans="2:13" ht="30" customHeight="1">
      <c r="B44" s="41" t="s">
        <v>161</v>
      </c>
      <c r="C44" s="24" t="s">
        <v>162</v>
      </c>
      <c r="D44" s="24" t="s">
        <v>3</v>
      </c>
      <c r="E44" s="14" t="s">
        <v>163</v>
      </c>
      <c r="F44" s="24" t="s">
        <v>28</v>
      </c>
      <c r="G44" s="25">
        <v>2</v>
      </c>
      <c r="H44" s="15">
        <v>116.82</v>
      </c>
      <c r="I44" s="15">
        <f t="shared" si="21"/>
        <v>153.32624999999999</v>
      </c>
      <c r="J44" s="15">
        <f t="shared" si="22"/>
        <v>306.65249999999997</v>
      </c>
      <c r="K44" s="42">
        <f t="shared" si="23"/>
        <v>3.4296044863899884E-4</v>
      </c>
    </row>
    <row r="45" spans="2:13" s="34" customFormat="1" ht="20.100000000000001" customHeight="1">
      <c r="B45" s="39" t="s">
        <v>164</v>
      </c>
      <c r="C45" s="9"/>
      <c r="D45" s="9"/>
      <c r="E45" s="10" t="s">
        <v>165</v>
      </c>
      <c r="F45" s="9"/>
      <c r="G45" s="11"/>
      <c r="H45" s="12"/>
      <c r="I45" s="12"/>
      <c r="J45" s="12">
        <f>SUM(J46)</f>
        <v>87.976875000000007</v>
      </c>
      <c r="K45" s="40">
        <f>SUM(K46)</f>
        <v>9.8393420956480467E-5</v>
      </c>
      <c r="M45" s="13"/>
    </row>
    <row r="46" spans="2:13" ht="30" customHeight="1">
      <c r="B46" s="41" t="s">
        <v>166</v>
      </c>
      <c r="C46" s="24" t="s">
        <v>56</v>
      </c>
      <c r="D46" s="24" t="s">
        <v>3</v>
      </c>
      <c r="E46" s="14" t="s">
        <v>167</v>
      </c>
      <c r="F46" s="24" t="s">
        <v>28</v>
      </c>
      <c r="G46" s="25">
        <v>1</v>
      </c>
      <c r="H46" s="15">
        <v>67.03</v>
      </c>
      <c r="I46" s="15">
        <f>H46*$K$3</f>
        <v>87.976875000000007</v>
      </c>
      <c r="J46" s="15">
        <f>G46*I46</f>
        <v>87.976875000000007</v>
      </c>
      <c r="K46" s="42">
        <f>J46/$K$248</f>
        <v>9.8393420956480467E-5</v>
      </c>
    </row>
    <row r="47" spans="2:13" s="34" customFormat="1" ht="20.100000000000001" customHeight="1">
      <c r="B47" s="39" t="s">
        <v>168</v>
      </c>
      <c r="C47" s="9"/>
      <c r="D47" s="9"/>
      <c r="E47" s="10" t="s">
        <v>169</v>
      </c>
      <c r="F47" s="9"/>
      <c r="G47" s="11"/>
      <c r="H47" s="12"/>
      <c r="I47" s="12"/>
      <c r="J47" s="12">
        <f>SUM(J48:J50)</f>
        <v>36483.811875000007</v>
      </c>
      <c r="K47" s="40">
        <f>SUM(K48:K50)</f>
        <v>4.0803530017563316E-2</v>
      </c>
      <c r="M47" s="13"/>
    </row>
    <row r="48" spans="2:13" ht="20.100000000000001" customHeight="1">
      <c r="B48" s="41" t="s">
        <v>170</v>
      </c>
      <c r="C48" s="24" t="s">
        <v>171</v>
      </c>
      <c r="D48" s="24" t="s">
        <v>26</v>
      </c>
      <c r="E48" s="14" t="s">
        <v>172</v>
      </c>
      <c r="F48" s="24" t="s">
        <v>28</v>
      </c>
      <c r="G48" s="25">
        <v>1</v>
      </c>
      <c r="H48" s="15">
        <v>27294.09</v>
      </c>
      <c r="I48" s="15">
        <f t="shared" ref="I48:I50" si="24">H48*$K$3</f>
        <v>35823.493125000001</v>
      </c>
      <c r="J48" s="15">
        <f t="shared" ref="J48:J50" si="25">G48*I48</f>
        <v>35823.493125000001</v>
      </c>
      <c r="K48" s="42">
        <f t="shared" ref="K48:K50" si="26">J48/$K$248</f>
        <v>4.0065028897420016E-2</v>
      </c>
      <c r="L48" s="35"/>
    </row>
    <row r="49" spans="2:13" ht="20.100000000000001" customHeight="1">
      <c r="B49" s="41" t="s">
        <v>173</v>
      </c>
      <c r="C49" s="24" t="s">
        <v>174</v>
      </c>
      <c r="D49" s="24" t="s">
        <v>3</v>
      </c>
      <c r="E49" s="14" t="s">
        <v>637</v>
      </c>
      <c r="F49" s="24" t="s">
        <v>28</v>
      </c>
      <c r="G49" s="25">
        <v>1</v>
      </c>
      <c r="H49" s="15">
        <v>153.55000000000001</v>
      </c>
      <c r="I49" s="15">
        <f t="shared" si="24"/>
        <v>201.53437500000001</v>
      </c>
      <c r="J49" s="15">
        <f t="shared" si="25"/>
        <v>201.53437500000001</v>
      </c>
      <c r="K49" s="42">
        <f t="shared" si="26"/>
        <v>2.253962373245946E-4</v>
      </c>
      <c r="L49" s="35"/>
    </row>
    <row r="50" spans="2:13" ht="20.100000000000001" customHeight="1">
      <c r="B50" s="41" t="s">
        <v>175</v>
      </c>
      <c r="C50" s="24" t="s">
        <v>176</v>
      </c>
      <c r="D50" s="24" t="s">
        <v>25</v>
      </c>
      <c r="E50" s="14" t="s">
        <v>177</v>
      </c>
      <c r="F50" s="24" t="s">
        <v>28</v>
      </c>
      <c r="G50" s="25">
        <v>5</v>
      </c>
      <c r="H50" s="15">
        <v>69.91</v>
      </c>
      <c r="I50" s="15">
        <f t="shared" si="24"/>
        <v>91.756874999999994</v>
      </c>
      <c r="J50" s="15">
        <f t="shared" si="25"/>
        <v>458.78437499999995</v>
      </c>
      <c r="K50" s="42">
        <f t="shared" si="26"/>
        <v>5.1310488281870422E-4</v>
      </c>
      <c r="L50" s="35"/>
    </row>
    <row r="51" spans="2:13" s="34" customFormat="1" ht="20.100000000000001" customHeight="1">
      <c r="B51" s="39" t="s">
        <v>178</v>
      </c>
      <c r="C51" s="9"/>
      <c r="D51" s="9"/>
      <c r="E51" s="10" t="s">
        <v>179</v>
      </c>
      <c r="F51" s="9"/>
      <c r="G51" s="11"/>
      <c r="H51" s="12"/>
      <c r="I51" s="12"/>
      <c r="J51" s="12">
        <f>SUM(J52:J55)</f>
        <v>6113.0212499999998</v>
      </c>
      <c r="K51" s="40">
        <f>SUM(K52:K55)</f>
        <v>6.8368087996665081E-3</v>
      </c>
      <c r="M51" s="13"/>
    </row>
    <row r="52" spans="2:13" ht="30" customHeight="1">
      <c r="B52" s="41" t="s">
        <v>180</v>
      </c>
      <c r="C52" s="24" t="s">
        <v>181</v>
      </c>
      <c r="D52" s="24" t="s">
        <v>3</v>
      </c>
      <c r="E52" s="14" t="s">
        <v>182</v>
      </c>
      <c r="F52" s="24" t="s">
        <v>29</v>
      </c>
      <c r="G52" s="25">
        <v>24</v>
      </c>
      <c r="H52" s="15">
        <v>20.11</v>
      </c>
      <c r="I52" s="15">
        <f t="shared" ref="I52:I55" si="27">H52*$K$3</f>
        <v>26.394375</v>
      </c>
      <c r="J52" s="15">
        <f t="shared" ref="J52:J55" si="28">G52*I52</f>
        <v>633.46500000000003</v>
      </c>
      <c r="K52" s="42">
        <f t="shared" ref="K52:K55" si="29">J52/$K$248</f>
        <v>7.084678605167199E-4</v>
      </c>
    </row>
    <row r="53" spans="2:13" ht="30" customHeight="1">
      <c r="B53" s="41" t="s">
        <v>183</v>
      </c>
      <c r="C53" s="24" t="s">
        <v>34</v>
      </c>
      <c r="D53" s="24" t="s">
        <v>3</v>
      </c>
      <c r="E53" s="14" t="s">
        <v>184</v>
      </c>
      <c r="F53" s="24" t="s">
        <v>29</v>
      </c>
      <c r="G53" s="25">
        <v>50</v>
      </c>
      <c r="H53" s="15">
        <v>12.03</v>
      </c>
      <c r="I53" s="15">
        <f t="shared" si="27"/>
        <v>15.789375</v>
      </c>
      <c r="J53" s="15">
        <f t="shared" si="28"/>
        <v>789.46875</v>
      </c>
      <c r="K53" s="42">
        <f t="shared" si="29"/>
        <v>8.82942603391362E-4</v>
      </c>
    </row>
    <row r="54" spans="2:13" ht="30" customHeight="1">
      <c r="B54" s="41" t="s">
        <v>185</v>
      </c>
      <c r="C54" s="24" t="s">
        <v>57</v>
      </c>
      <c r="D54" s="24" t="s">
        <v>3</v>
      </c>
      <c r="E54" s="14" t="s">
        <v>186</v>
      </c>
      <c r="F54" s="24" t="s">
        <v>29</v>
      </c>
      <c r="G54" s="25">
        <v>25</v>
      </c>
      <c r="H54" s="15">
        <v>20.440000000000001</v>
      </c>
      <c r="I54" s="15">
        <f t="shared" si="27"/>
        <v>26.827500000000001</v>
      </c>
      <c r="J54" s="15">
        <f t="shared" si="28"/>
        <v>670.6875</v>
      </c>
      <c r="K54" s="42">
        <f t="shared" si="29"/>
        <v>7.5009754003821448E-4</v>
      </c>
    </row>
    <row r="55" spans="2:13" ht="30" customHeight="1">
      <c r="B55" s="41" t="s">
        <v>187</v>
      </c>
      <c r="C55" s="24" t="s">
        <v>188</v>
      </c>
      <c r="D55" s="24" t="s">
        <v>3</v>
      </c>
      <c r="E55" s="14" t="s">
        <v>189</v>
      </c>
      <c r="F55" s="24" t="s">
        <v>29</v>
      </c>
      <c r="G55" s="25">
        <v>87</v>
      </c>
      <c r="H55" s="15">
        <v>35.200000000000003</v>
      </c>
      <c r="I55" s="15">
        <f t="shared" si="27"/>
        <v>46.2</v>
      </c>
      <c r="J55" s="15">
        <f t="shared" si="28"/>
        <v>4019.4</v>
      </c>
      <c r="K55" s="42">
        <f t="shared" si="29"/>
        <v>4.4953007957202118E-3</v>
      </c>
    </row>
    <row r="56" spans="2:13" s="34" customFormat="1" ht="20.100000000000001" customHeight="1">
      <c r="B56" s="39" t="s">
        <v>190</v>
      </c>
      <c r="C56" s="9"/>
      <c r="D56" s="9"/>
      <c r="E56" s="10" t="s">
        <v>191</v>
      </c>
      <c r="F56" s="9"/>
      <c r="G56" s="11"/>
      <c r="H56" s="12"/>
      <c r="I56" s="12"/>
      <c r="J56" s="12">
        <f>SUM(J57:J60)</f>
        <v>2756.3330812499999</v>
      </c>
      <c r="K56" s="40">
        <f>SUM(K57:K60)</f>
        <v>3.0826855484433167E-3</v>
      </c>
      <c r="M56" s="13"/>
    </row>
    <row r="57" spans="2:13" ht="30" customHeight="1">
      <c r="B57" s="41" t="s">
        <v>192</v>
      </c>
      <c r="C57" s="24" t="s">
        <v>193</v>
      </c>
      <c r="D57" s="24" t="s">
        <v>3</v>
      </c>
      <c r="E57" s="14" t="s">
        <v>194</v>
      </c>
      <c r="F57" s="24" t="s">
        <v>28</v>
      </c>
      <c r="G57" s="25">
        <v>6</v>
      </c>
      <c r="H57" s="15">
        <v>47.94</v>
      </c>
      <c r="I57" s="15">
        <f t="shared" ref="I57:I60" si="30">H57*$K$3</f>
        <v>62.921250000000001</v>
      </c>
      <c r="J57" s="15">
        <f t="shared" ref="J57:J60" si="31">G57*I57</f>
        <v>377.52750000000003</v>
      </c>
      <c r="K57" s="42">
        <f t="shared" ref="K57:K60" si="32">J57/$K$248</f>
        <v>4.2222711627513119E-4</v>
      </c>
    </row>
    <row r="58" spans="2:13" ht="30" customHeight="1">
      <c r="B58" s="41" t="s">
        <v>195</v>
      </c>
      <c r="C58" s="24" t="s">
        <v>196</v>
      </c>
      <c r="D58" s="24" t="s">
        <v>3</v>
      </c>
      <c r="E58" s="14" t="s">
        <v>197</v>
      </c>
      <c r="F58" s="24" t="s">
        <v>28</v>
      </c>
      <c r="G58" s="25">
        <v>1</v>
      </c>
      <c r="H58" s="15">
        <v>20.83</v>
      </c>
      <c r="I58" s="15">
        <f t="shared" si="30"/>
        <v>27.339374999999997</v>
      </c>
      <c r="J58" s="15">
        <f t="shared" si="31"/>
        <v>27.339374999999997</v>
      </c>
      <c r="K58" s="42">
        <f t="shared" si="32"/>
        <v>3.0576383090011753E-5</v>
      </c>
    </row>
    <row r="59" spans="2:13" ht="20.100000000000001" customHeight="1">
      <c r="B59" s="41" t="s">
        <v>198</v>
      </c>
      <c r="C59" s="24" t="s">
        <v>199</v>
      </c>
      <c r="D59" s="24" t="s">
        <v>25</v>
      </c>
      <c r="E59" s="14" t="s">
        <v>200</v>
      </c>
      <c r="F59" s="24" t="s">
        <v>28</v>
      </c>
      <c r="G59" s="25">
        <v>1</v>
      </c>
      <c r="H59" s="15">
        <v>334.46</v>
      </c>
      <c r="I59" s="15">
        <f t="shared" si="30"/>
        <v>438.97874999999999</v>
      </c>
      <c r="J59" s="15">
        <f t="shared" si="31"/>
        <v>438.97874999999999</v>
      </c>
      <c r="K59" s="42">
        <f t="shared" si="32"/>
        <v>4.909542529181628E-4</v>
      </c>
    </row>
    <row r="60" spans="2:13" ht="20.100000000000001" customHeight="1">
      <c r="B60" s="41" t="s">
        <v>201</v>
      </c>
      <c r="C60" s="24" t="s">
        <v>202</v>
      </c>
      <c r="D60" s="24" t="s">
        <v>25</v>
      </c>
      <c r="E60" s="14" t="s">
        <v>203</v>
      </c>
      <c r="F60" s="24" t="s">
        <v>1</v>
      </c>
      <c r="G60" s="25">
        <v>5.67</v>
      </c>
      <c r="H60" s="15">
        <v>256.99</v>
      </c>
      <c r="I60" s="15">
        <f t="shared" si="30"/>
        <v>337.299375</v>
      </c>
      <c r="J60" s="15">
        <f t="shared" si="31"/>
        <v>1912.4874562499999</v>
      </c>
      <c r="K60" s="42">
        <f t="shared" si="32"/>
        <v>2.1389277961600109E-3</v>
      </c>
    </row>
    <row r="61" spans="2:13" s="34" customFormat="1" ht="20.100000000000001" customHeight="1">
      <c r="B61" s="39" t="s">
        <v>204</v>
      </c>
      <c r="C61" s="9"/>
      <c r="D61" s="9"/>
      <c r="E61" s="10" t="s">
        <v>205</v>
      </c>
      <c r="F61" s="9"/>
      <c r="G61" s="11"/>
      <c r="H61" s="12"/>
      <c r="I61" s="12"/>
      <c r="J61" s="12">
        <f>SUM(J62:J70)</f>
        <v>13780.410000000002</v>
      </c>
      <c r="K61" s="40">
        <f>SUM(K62:K70)</f>
        <v>1.5412023694668545E-2</v>
      </c>
      <c r="M61" s="13"/>
    </row>
    <row r="62" spans="2:13" ht="30" customHeight="1">
      <c r="B62" s="41" t="s">
        <v>206</v>
      </c>
      <c r="C62" s="24" t="s">
        <v>207</v>
      </c>
      <c r="D62" s="24" t="s">
        <v>3</v>
      </c>
      <c r="E62" s="14" t="s">
        <v>208</v>
      </c>
      <c r="F62" s="24" t="s">
        <v>28</v>
      </c>
      <c r="G62" s="25">
        <v>5</v>
      </c>
      <c r="H62" s="15">
        <v>341.03</v>
      </c>
      <c r="I62" s="15">
        <f t="shared" ref="I62:I70" si="33">H62*$K$3</f>
        <v>447.60187499999995</v>
      </c>
      <c r="J62" s="15">
        <f t="shared" ref="J62:J70" si="34">G62*I62</f>
        <v>2238.0093749999996</v>
      </c>
      <c r="K62" s="42">
        <f t="shared" ref="K62:K70" si="35">J62/$K$248</f>
        <v>2.5029918207361275E-3</v>
      </c>
    </row>
    <row r="63" spans="2:13" ht="20.100000000000001" customHeight="1">
      <c r="B63" s="41" t="s">
        <v>209</v>
      </c>
      <c r="C63" s="24" t="s">
        <v>210</v>
      </c>
      <c r="D63" s="24" t="s">
        <v>3</v>
      </c>
      <c r="E63" s="14" t="s">
        <v>211</v>
      </c>
      <c r="F63" s="24" t="s">
        <v>28</v>
      </c>
      <c r="G63" s="25">
        <v>3</v>
      </c>
      <c r="H63" s="15">
        <v>548.71</v>
      </c>
      <c r="I63" s="15">
        <f t="shared" si="33"/>
        <v>720.18187499999999</v>
      </c>
      <c r="J63" s="15">
        <f t="shared" si="34"/>
        <v>2160.5456249999997</v>
      </c>
      <c r="K63" s="42">
        <f t="shared" si="35"/>
        <v>2.4163562888123401E-3</v>
      </c>
    </row>
    <row r="64" spans="2:13" ht="45" customHeight="1">
      <c r="B64" s="41" t="s">
        <v>212</v>
      </c>
      <c r="C64" s="24" t="s">
        <v>213</v>
      </c>
      <c r="D64" s="24" t="s">
        <v>3</v>
      </c>
      <c r="E64" s="14" t="s">
        <v>214</v>
      </c>
      <c r="F64" s="24" t="s">
        <v>28</v>
      </c>
      <c r="G64" s="25">
        <v>3</v>
      </c>
      <c r="H64" s="15">
        <v>488.44</v>
      </c>
      <c r="I64" s="15">
        <f t="shared" si="33"/>
        <v>641.07749999999999</v>
      </c>
      <c r="J64" s="15">
        <f t="shared" si="34"/>
        <v>1923.2325000000001</v>
      </c>
      <c r="K64" s="42">
        <f t="shared" si="35"/>
        <v>2.1509450633440245E-3</v>
      </c>
    </row>
    <row r="65" spans="2:13" ht="45" customHeight="1">
      <c r="B65" s="41" t="s">
        <v>215</v>
      </c>
      <c r="C65" s="24" t="s">
        <v>55</v>
      </c>
      <c r="D65" s="24" t="s">
        <v>3</v>
      </c>
      <c r="E65" s="14" t="s">
        <v>216</v>
      </c>
      <c r="F65" s="24" t="s">
        <v>28</v>
      </c>
      <c r="G65" s="25">
        <v>2</v>
      </c>
      <c r="H65" s="15">
        <v>305.35000000000002</v>
      </c>
      <c r="I65" s="15">
        <f t="shared" si="33"/>
        <v>400.77187500000002</v>
      </c>
      <c r="J65" s="15">
        <f t="shared" si="34"/>
        <v>801.54375000000005</v>
      </c>
      <c r="K65" s="42">
        <f t="shared" si="35"/>
        <v>8.9644729491455499E-4</v>
      </c>
    </row>
    <row r="66" spans="2:13" ht="30" customHeight="1">
      <c r="B66" s="41" t="s">
        <v>217</v>
      </c>
      <c r="C66" s="24" t="s">
        <v>218</v>
      </c>
      <c r="D66" s="24" t="s">
        <v>27</v>
      </c>
      <c r="E66" s="14" t="s">
        <v>219</v>
      </c>
      <c r="F66" s="24" t="s">
        <v>28</v>
      </c>
      <c r="G66" s="25">
        <v>6</v>
      </c>
      <c r="H66" s="15">
        <v>577.76</v>
      </c>
      <c r="I66" s="15">
        <f t="shared" si="33"/>
        <v>758.31</v>
      </c>
      <c r="J66" s="15">
        <f t="shared" si="34"/>
        <v>4549.8599999999997</v>
      </c>
      <c r="K66" s="42">
        <f t="shared" si="35"/>
        <v>5.0885677659390852E-3</v>
      </c>
    </row>
    <row r="67" spans="2:13" ht="30" customHeight="1">
      <c r="B67" s="41" t="s">
        <v>220</v>
      </c>
      <c r="C67" s="24" t="s">
        <v>221</v>
      </c>
      <c r="D67" s="24" t="s">
        <v>3</v>
      </c>
      <c r="E67" s="14" t="s">
        <v>222</v>
      </c>
      <c r="F67" s="24" t="s">
        <v>28</v>
      </c>
      <c r="G67" s="25">
        <v>1</v>
      </c>
      <c r="H67" s="15">
        <v>624.07000000000005</v>
      </c>
      <c r="I67" s="15">
        <f t="shared" si="33"/>
        <v>819.09187500000007</v>
      </c>
      <c r="J67" s="15">
        <f t="shared" si="34"/>
        <v>819.09187500000007</v>
      </c>
      <c r="K67" s="42">
        <f t="shared" si="35"/>
        <v>9.160731346607604E-4</v>
      </c>
    </row>
    <row r="68" spans="2:13" ht="20.100000000000001" customHeight="1">
      <c r="B68" s="41" t="s">
        <v>223</v>
      </c>
      <c r="C68" s="24" t="s">
        <v>224</v>
      </c>
      <c r="D68" s="24" t="s">
        <v>26</v>
      </c>
      <c r="E68" s="14" t="s">
        <v>225</v>
      </c>
      <c r="F68" s="24" t="s">
        <v>28</v>
      </c>
      <c r="G68" s="25">
        <v>8</v>
      </c>
      <c r="H68" s="15">
        <v>86.53</v>
      </c>
      <c r="I68" s="15">
        <f t="shared" si="33"/>
        <v>113.57062500000001</v>
      </c>
      <c r="J68" s="15">
        <f t="shared" si="34"/>
        <v>908.56500000000005</v>
      </c>
      <c r="K68" s="42">
        <f t="shared" si="35"/>
        <v>1.0161399630451147E-3</v>
      </c>
    </row>
    <row r="69" spans="2:13" ht="20.100000000000001" customHeight="1">
      <c r="B69" s="41" t="s">
        <v>226</v>
      </c>
      <c r="C69" s="24" t="s">
        <v>647</v>
      </c>
      <c r="D69" s="24" t="s">
        <v>25</v>
      </c>
      <c r="E69" s="14" t="s">
        <v>648</v>
      </c>
      <c r="F69" s="24" t="s">
        <v>28</v>
      </c>
      <c r="G69" s="25">
        <v>3</v>
      </c>
      <c r="H69" s="15">
        <v>57.52</v>
      </c>
      <c r="I69" s="15">
        <f t="shared" si="33"/>
        <v>75.495000000000005</v>
      </c>
      <c r="J69" s="15">
        <f t="shared" si="34"/>
        <v>226.48500000000001</v>
      </c>
      <c r="K69" s="42">
        <f t="shared" si="35"/>
        <v>2.5330104013501819E-4</v>
      </c>
    </row>
    <row r="70" spans="2:13" ht="20.100000000000001" customHeight="1">
      <c r="B70" s="41" t="s">
        <v>227</v>
      </c>
      <c r="C70" s="24" t="s">
        <v>228</v>
      </c>
      <c r="D70" s="24" t="s">
        <v>3</v>
      </c>
      <c r="E70" s="14" t="s">
        <v>229</v>
      </c>
      <c r="F70" s="24" t="s">
        <v>28</v>
      </c>
      <c r="G70" s="25">
        <v>1</v>
      </c>
      <c r="H70" s="15">
        <v>116.63</v>
      </c>
      <c r="I70" s="15">
        <f t="shared" si="33"/>
        <v>153.076875</v>
      </c>
      <c r="J70" s="15">
        <f t="shared" si="34"/>
        <v>153.076875</v>
      </c>
      <c r="K70" s="42">
        <f t="shared" si="35"/>
        <v>1.7120132308152047E-4</v>
      </c>
    </row>
    <row r="71" spans="2:13" s="34" customFormat="1" ht="20.100000000000001" customHeight="1">
      <c r="B71" s="39" t="s">
        <v>230</v>
      </c>
      <c r="C71" s="9"/>
      <c r="D71" s="9"/>
      <c r="E71" s="10" t="s">
        <v>231</v>
      </c>
      <c r="F71" s="9"/>
      <c r="G71" s="11"/>
      <c r="H71" s="12"/>
      <c r="I71" s="12"/>
      <c r="J71" s="12">
        <f>SUM(J72:J77)</f>
        <v>7489.8862499999996</v>
      </c>
      <c r="K71" s="40">
        <f>SUM(K72:K77)</f>
        <v>8.3766959296111033E-3</v>
      </c>
      <c r="M71" s="13"/>
    </row>
    <row r="72" spans="2:13" ht="30" customHeight="1">
      <c r="B72" s="41" t="s">
        <v>232</v>
      </c>
      <c r="C72" s="24" t="s">
        <v>233</v>
      </c>
      <c r="D72" s="24" t="s">
        <v>3</v>
      </c>
      <c r="E72" s="14" t="s">
        <v>234</v>
      </c>
      <c r="F72" s="24" t="s">
        <v>28</v>
      </c>
      <c r="G72" s="25">
        <v>2</v>
      </c>
      <c r="H72" s="15">
        <v>125.38</v>
      </c>
      <c r="I72" s="15">
        <f t="shared" ref="I72:I77" si="36">H72*$K$3</f>
        <v>164.56125</v>
      </c>
      <c r="J72" s="15">
        <f t="shared" ref="J72:J77" si="37">G72*I72</f>
        <v>329.1225</v>
      </c>
      <c r="K72" s="42">
        <f t="shared" ref="K72:K77" si="38">J72/$K$248</f>
        <v>3.6809091808215783E-4</v>
      </c>
    </row>
    <row r="73" spans="2:13" ht="20.100000000000001" customHeight="1">
      <c r="B73" s="41" t="s">
        <v>235</v>
      </c>
      <c r="C73" s="24" t="s">
        <v>236</v>
      </c>
      <c r="D73" s="24" t="s">
        <v>25</v>
      </c>
      <c r="E73" s="14" t="s">
        <v>237</v>
      </c>
      <c r="F73" s="24" t="s">
        <v>28</v>
      </c>
      <c r="G73" s="25">
        <v>5</v>
      </c>
      <c r="H73" s="15">
        <v>264.58</v>
      </c>
      <c r="I73" s="15">
        <f t="shared" si="36"/>
        <v>347.26124999999996</v>
      </c>
      <c r="J73" s="15">
        <f t="shared" si="37"/>
        <v>1736.3062499999999</v>
      </c>
      <c r="K73" s="42">
        <f t="shared" si="38"/>
        <v>1.9418865669599879E-3</v>
      </c>
    </row>
    <row r="74" spans="2:13" ht="20.100000000000001" customHeight="1">
      <c r="B74" s="41" t="s">
        <v>238</v>
      </c>
      <c r="C74" s="24">
        <v>95545</v>
      </c>
      <c r="D74" s="24" t="s">
        <v>3</v>
      </c>
      <c r="E74" s="14" t="s">
        <v>649</v>
      </c>
      <c r="F74" s="24" t="s">
        <v>28</v>
      </c>
      <c r="G74" s="25">
        <v>9</v>
      </c>
      <c r="H74" s="15">
        <v>80.739999999999995</v>
      </c>
      <c r="I74" s="15">
        <f t="shared" si="36"/>
        <v>105.97125</v>
      </c>
      <c r="J74" s="15">
        <f t="shared" si="37"/>
        <v>953.74125000000004</v>
      </c>
      <c r="K74" s="42">
        <f t="shared" si="38"/>
        <v>1.0666651241568864E-3</v>
      </c>
    </row>
    <row r="75" spans="2:13" ht="30" customHeight="1">
      <c r="B75" s="41" t="s">
        <v>239</v>
      </c>
      <c r="C75" s="24" t="s">
        <v>240</v>
      </c>
      <c r="D75" s="24" t="s">
        <v>3</v>
      </c>
      <c r="E75" s="14" t="s">
        <v>241</v>
      </c>
      <c r="F75" s="24" t="s">
        <v>28</v>
      </c>
      <c r="G75" s="25">
        <v>2</v>
      </c>
      <c r="H75" s="15">
        <v>599.78</v>
      </c>
      <c r="I75" s="15">
        <f t="shared" si="36"/>
        <v>787.21124999999995</v>
      </c>
      <c r="J75" s="15">
        <f t="shared" si="37"/>
        <v>1574.4224999999999</v>
      </c>
      <c r="K75" s="42">
        <f t="shared" si="38"/>
        <v>1.7608356264740518E-3</v>
      </c>
    </row>
    <row r="76" spans="2:13" ht="20.100000000000001" customHeight="1">
      <c r="B76" s="41" t="s">
        <v>242</v>
      </c>
      <c r="C76" s="24" t="s">
        <v>243</v>
      </c>
      <c r="D76" s="24" t="s">
        <v>26</v>
      </c>
      <c r="E76" s="14" t="s">
        <v>244</v>
      </c>
      <c r="F76" s="24" t="s">
        <v>28</v>
      </c>
      <c r="G76" s="25">
        <v>6</v>
      </c>
      <c r="H76" s="15">
        <v>233.55</v>
      </c>
      <c r="I76" s="15">
        <f t="shared" si="36"/>
        <v>306.53437500000001</v>
      </c>
      <c r="J76" s="15">
        <f t="shared" si="37"/>
        <v>1839.2062500000002</v>
      </c>
      <c r="K76" s="42">
        <f t="shared" si="38"/>
        <v>2.056970025157632E-3</v>
      </c>
    </row>
    <row r="77" spans="2:13" ht="20.100000000000001" customHeight="1">
      <c r="B77" s="41" t="s">
        <v>245</v>
      </c>
      <c r="C77" s="24" t="s">
        <v>246</v>
      </c>
      <c r="D77" s="24" t="s">
        <v>26</v>
      </c>
      <c r="E77" s="14" t="s">
        <v>247</v>
      </c>
      <c r="F77" s="24" t="s">
        <v>28</v>
      </c>
      <c r="G77" s="25">
        <v>2</v>
      </c>
      <c r="H77" s="15">
        <v>402.7</v>
      </c>
      <c r="I77" s="15">
        <f t="shared" si="36"/>
        <v>528.54374999999993</v>
      </c>
      <c r="J77" s="15">
        <f t="shared" si="37"/>
        <v>1057.0874999999999</v>
      </c>
      <c r="K77" s="42">
        <f t="shared" si="38"/>
        <v>1.1822476687803872E-3</v>
      </c>
    </row>
    <row r="78" spans="2:13" s="34" customFormat="1" ht="20.100000000000001" customHeight="1">
      <c r="B78" s="39" t="s">
        <v>248</v>
      </c>
      <c r="C78" s="9"/>
      <c r="D78" s="9"/>
      <c r="E78" s="10" t="s">
        <v>249</v>
      </c>
      <c r="F78" s="9"/>
      <c r="G78" s="11"/>
      <c r="H78" s="12"/>
      <c r="I78" s="12"/>
      <c r="J78" s="12">
        <f>SUM(J79,J82,J89,J92,J96,J98,J101,J105,J112,J117,J123,J125,J127,J129,J132)</f>
        <v>120290.03306249999</v>
      </c>
      <c r="K78" s="40">
        <f>SUM(K79,K82,K89,K92,K96,K98,K101,K105,K112,K117,K123,K125,K127,K129,K132)</f>
        <v>0.13453248777008181</v>
      </c>
      <c r="M78" s="13"/>
    </row>
    <row r="79" spans="2:13" s="34" customFormat="1" ht="20.100000000000001" customHeight="1">
      <c r="B79" s="39" t="s">
        <v>250</v>
      </c>
      <c r="C79" s="9"/>
      <c r="D79" s="9"/>
      <c r="E79" s="10" t="s">
        <v>251</v>
      </c>
      <c r="F79" s="9"/>
      <c r="G79" s="11"/>
      <c r="H79" s="12"/>
      <c r="I79" s="12"/>
      <c r="J79" s="12">
        <f>SUM(J80:J81)</f>
        <v>26908.087500000005</v>
      </c>
      <c r="K79" s="40">
        <f>SUM(K80:K81)</f>
        <v>3.0094030738433371E-2</v>
      </c>
      <c r="M79" s="13"/>
    </row>
    <row r="80" spans="2:13" ht="30" customHeight="1">
      <c r="B80" s="41" t="s">
        <v>252</v>
      </c>
      <c r="C80" s="24" t="s">
        <v>253</v>
      </c>
      <c r="D80" s="24" t="s">
        <v>3</v>
      </c>
      <c r="E80" s="14" t="s">
        <v>254</v>
      </c>
      <c r="F80" s="24" t="s">
        <v>29</v>
      </c>
      <c r="G80" s="25">
        <v>900</v>
      </c>
      <c r="H80" s="15">
        <v>22.17</v>
      </c>
      <c r="I80" s="15">
        <f t="shared" ref="I80:I81" si="39">H80*$K$3</f>
        <v>29.098125000000003</v>
      </c>
      <c r="J80" s="15">
        <f t="shared" ref="J80:J81" si="40">G80*I80</f>
        <v>26188.312500000004</v>
      </c>
      <c r="K80" s="42">
        <f t="shared" ref="K80:K81" si="41">J80/$K$248</f>
        <v>2.9289033691550871E-2</v>
      </c>
    </row>
    <row r="81" spans="2:13" ht="30" customHeight="1">
      <c r="B81" s="41" t="s">
        <v>255</v>
      </c>
      <c r="C81" s="24" t="s">
        <v>256</v>
      </c>
      <c r="D81" s="24" t="s">
        <v>3</v>
      </c>
      <c r="E81" s="14" t="s">
        <v>257</v>
      </c>
      <c r="F81" s="24" t="s">
        <v>29</v>
      </c>
      <c r="G81" s="25">
        <v>30</v>
      </c>
      <c r="H81" s="15">
        <v>18.28</v>
      </c>
      <c r="I81" s="15">
        <f t="shared" si="39"/>
        <v>23.9925</v>
      </c>
      <c r="J81" s="15">
        <f t="shared" si="40"/>
        <v>719.77499999999998</v>
      </c>
      <c r="K81" s="42">
        <f t="shared" si="41"/>
        <v>8.0499704688249865E-4</v>
      </c>
    </row>
    <row r="82" spans="2:13" s="34" customFormat="1" ht="20.100000000000001" customHeight="1">
      <c r="B82" s="39" t="s">
        <v>258</v>
      </c>
      <c r="C82" s="9"/>
      <c r="D82" s="9"/>
      <c r="E82" s="10" t="s">
        <v>259</v>
      </c>
      <c r="F82" s="9"/>
      <c r="G82" s="11"/>
      <c r="H82" s="12"/>
      <c r="I82" s="12"/>
      <c r="J82" s="12">
        <f>SUM(J83:J88)</f>
        <v>34462.3125</v>
      </c>
      <c r="K82" s="40">
        <f>SUM(K83:K88)</f>
        <v>3.8542683187443055E-2</v>
      </c>
      <c r="M82" s="13"/>
    </row>
    <row r="83" spans="2:13" ht="30" customHeight="1">
      <c r="B83" s="41" t="s">
        <v>260</v>
      </c>
      <c r="C83" s="24" t="s">
        <v>261</v>
      </c>
      <c r="D83" s="24" t="s">
        <v>3</v>
      </c>
      <c r="E83" s="14" t="s">
        <v>262</v>
      </c>
      <c r="F83" s="24" t="s">
        <v>29</v>
      </c>
      <c r="G83" s="25">
        <v>1500</v>
      </c>
      <c r="H83" s="15">
        <v>3.13</v>
      </c>
      <c r="I83" s="15">
        <f t="shared" ref="I83:I88" si="42">H83*$K$3</f>
        <v>4.1081250000000002</v>
      </c>
      <c r="J83" s="15">
        <f t="shared" ref="J83:J88" si="43">G83*I83</f>
        <v>6162.1875</v>
      </c>
      <c r="K83" s="42">
        <f t="shared" ref="K83:K88" si="44">J83/$K$248</f>
        <v>6.8917963805859433E-3</v>
      </c>
    </row>
    <row r="84" spans="2:13" ht="30" customHeight="1">
      <c r="B84" s="41" t="s">
        <v>263</v>
      </c>
      <c r="C84" s="24" t="s">
        <v>264</v>
      </c>
      <c r="D84" s="24" t="s">
        <v>3</v>
      </c>
      <c r="E84" s="14" t="s">
        <v>265</v>
      </c>
      <c r="F84" s="24" t="s">
        <v>29</v>
      </c>
      <c r="G84" s="25">
        <v>2300</v>
      </c>
      <c r="H84" s="15">
        <v>4.57</v>
      </c>
      <c r="I84" s="15">
        <f t="shared" si="42"/>
        <v>5.9981249999999999</v>
      </c>
      <c r="J84" s="15">
        <f t="shared" si="43"/>
        <v>13795.6875</v>
      </c>
      <c r="K84" s="42">
        <f t="shared" si="44"/>
        <v>1.5429110065247892E-2</v>
      </c>
    </row>
    <row r="85" spans="2:13" ht="30" customHeight="1">
      <c r="B85" s="41" t="s">
        <v>266</v>
      </c>
      <c r="C85" s="24" t="s">
        <v>267</v>
      </c>
      <c r="D85" s="24" t="s">
        <v>3</v>
      </c>
      <c r="E85" s="14" t="s">
        <v>268</v>
      </c>
      <c r="F85" s="24" t="s">
        <v>29</v>
      </c>
      <c r="G85" s="25">
        <v>150</v>
      </c>
      <c r="H85" s="15">
        <v>7.1</v>
      </c>
      <c r="I85" s="15">
        <f t="shared" si="42"/>
        <v>9.3187499999999996</v>
      </c>
      <c r="J85" s="15">
        <f t="shared" si="43"/>
        <v>1397.8125</v>
      </c>
      <c r="K85" s="42">
        <f t="shared" si="44"/>
        <v>1.5633148339348306E-3</v>
      </c>
    </row>
    <row r="86" spans="2:13" ht="30" customHeight="1">
      <c r="B86" s="41" t="s">
        <v>269</v>
      </c>
      <c r="C86" s="24" t="s">
        <v>270</v>
      </c>
      <c r="D86" s="24" t="s">
        <v>3</v>
      </c>
      <c r="E86" s="14" t="s">
        <v>271</v>
      </c>
      <c r="F86" s="24" t="s">
        <v>29</v>
      </c>
      <c r="G86" s="25">
        <v>300</v>
      </c>
      <c r="H86" s="15">
        <v>9.9499999999999993</v>
      </c>
      <c r="I86" s="15">
        <f t="shared" si="42"/>
        <v>13.059374999999999</v>
      </c>
      <c r="J86" s="15">
        <f t="shared" si="43"/>
        <v>3917.8125</v>
      </c>
      <c r="K86" s="42">
        <f t="shared" si="44"/>
        <v>4.3816852387750889E-3</v>
      </c>
    </row>
    <row r="87" spans="2:13" ht="30" customHeight="1">
      <c r="B87" s="41" t="s">
        <v>272</v>
      </c>
      <c r="C87" s="24" t="s">
        <v>273</v>
      </c>
      <c r="D87" s="24" t="s">
        <v>3</v>
      </c>
      <c r="E87" s="14" t="s">
        <v>274</v>
      </c>
      <c r="F87" s="24" t="s">
        <v>29</v>
      </c>
      <c r="G87" s="25">
        <v>150</v>
      </c>
      <c r="H87" s="15">
        <v>12.14</v>
      </c>
      <c r="I87" s="15">
        <f t="shared" si="42"/>
        <v>15.93375</v>
      </c>
      <c r="J87" s="15">
        <f t="shared" si="43"/>
        <v>2390.0625</v>
      </c>
      <c r="K87" s="42">
        <f t="shared" si="44"/>
        <v>2.6730481808406822E-3</v>
      </c>
    </row>
    <row r="88" spans="2:13" ht="30" customHeight="1">
      <c r="B88" s="41" t="s">
        <v>275</v>
      </c>
      <c r="C88" s="24" t="s">
        <v>276</v>
      </c>
      <c r="D88" s="24" t="s">
        <v>3</v>
      </c>
      <c r="E88" s="14" t="s">
        <v>277</v>
      </c>
      <c r="F88" s="24" t="s">
        <v>29</v>
      </c>
      <c r="G88" s="25">
        <v>200</v>
      </c>
      <c r="H88" s="15">
        <v>25.9</v>
      </c>
      <c r="I88" s="15">
        <f t="shared" si="42"/>
        <v>33.993749999999999</v>
      </c>
      <c r="J88" s="15">
        <f t="shared" si="43"/>
        <v>6798.75</v>
      </c>
      <c r="K88" s="42">
        <f t="shared" si="44"/>
        <v>7.6037284880586123E-3</v>
      </c>
    </row>
    <row r="89" spans="2:13" s="34" customFormat="1" ht="20.100000000000001" customHeight="1">
      <c r="B89" s="39" t="s">
        <v>278</v>
      </c>
      <c r="C89" s="9"/>
      <c r="D89" s="9"/>
      <c r="E89" s="10" t="s">
        <v>279</v>
      </c>
      <c r="F89" s="9"/>
      <c r="G89" s="11"/>
      <c r="H89" s="12"/>
      <c r="I89" s="12"/>
      <c r="J89" s="12">
        <f>SUM(J90:J91)</f>
        <v>1099.284375</v>
      </c>
      <c r="K89" s="40">
        <f>SUM(K90:K91)</f>
        <v>1.2294406940489364E-3</v>
      </c>
      <c r="M89" s="13"/>
    </row>
    <row r="90" spans="2:13" ht="20.100000000000001" customHeight="1">
      <c r="B90" s="41" t="s">
        <v>280</v>
      </c>
      <c r="C90" s="24" t="s">
        <v>281</v>
      </c>
      <c r="D90" s="24" t="s">
        <v>25</v>
      </c>
      <c r="E90" s="14" t="s">
        <v>282</v>
      </c>
      <c r="F90" s="24" t="s">
        <v>29</v>
      </c>
      <c r="G90" s="25">
        <v>70</v>
      </c>
      <c r="H90" s="15">
        <v>10.77</v>
      </c>
      <c r="I90" s="15">
        <f t="shared" ref="I90:I91" si="45">H90*$K$3</f>
        <v>14.135624999999999</v>
      </c>
      <c r="J90" s="15">
        <f t="shared" ref="J90:J91" si="46">G90*I90</f>
        <v>989.49374999999998</v>
      </c>
      <c r="K90" s="42">
        <f t="shared" ref="K90:K91" si="47">J90/$K$248</f>
        <v>1.1066507542755574E-3</v>
      </c>
    </row>
    <row r="91" spans="2:13" ht="20.100000000000001" customHeight="1">
      <c r="B91" s="41" t="s">
        <v>283</v>
      </c>
      <c r="C91" s="24" t="s">
        <v>284</v>
      </c>
      <c r="D91" s="24" t="s">
        <v>3</v>
      </c>
      <c r="E91" s="14" t="s">
        <v>285</v>
      </c>
      <c r="F91" s="24" t="s">
        <v>29</v>
      </c>
      <c r="G91" s="25">
        <v>35</v>
      </c>
      <c r="H91" s="15">
        <v>2.39</v>
      </c>
      <c r="I91" s="15">
        <f t="shared" si="45"/>
        <v>3.1368750000000003</v>
      </c>
      <c r="J91" s="15">
        <f t="shared" si="46"/>
        <v>109.79062500000001</v>
      </c>
      <c r="K91" s="42">
        <f t="shared" si="47"/>
        <v>1.2278993977337895E-4</v>
      </c>
    </row>
    <row r="92" spans="2:13" s="34" customFormat="1" ht="20.100000000000001" customHeight="1">
      <c r="B92" s="39" t="s">
        <v>286</v>
      </c>
      <c r="C92" s="9"/>
      <c r="D92" s="9"/>
      <c r="E92" s="10" t="s">
        <v>287</v>
      </c>
      <c r="F92" s="9"/>
      <c r="G92" s="11"/>
      <c r="H92" s="12"/>
      <c r="I92" s="12"/>
      <c r="J92" s="12">
        <f>SUM(J93:J95)</f>
        <v>2658.6262499999998</v>
      </c>
      <c r="K92" s="40">
        <f>SUM(K93:K95)</f>
        <v>2.9734101351315224E-3</v>
      </c>
      <c r="M92" s="13"/>
    </row>
    <row r="93" spans="2:13" ht="20.100000000000001" customHeight="1">
      <c r="B93" s="41" t="s">
        <v>288</v>
      </c>
      <c r="C93" s="24" t="s">
        <v>289</v>
      </c>
      <c r="D93" s="24" t="s">
        <v>3</v>
      </c>
      <c r="E93" s="14" t="s">
        <v>638</v>
      </c>
      <c r="F93" s="24" t="s">
        <v>28</v>
      </c>
      <c r="G93" s="25">
        <v>24</v>
      </c>
      <c r="H93" s="15">
        <v>47.54</v>
      </c>
      <c r="I93" s="15">
        <f t="shared" ref="I93:I95" si="48">H93*$K$3</f>
        <v>62.396250000000002</v>
      </c>
      <c r="J93" s="15">
        <f t="shared" ref="J93:J95" si="49">G93*I93</f>
        <v>1497.51</v>
      </c>
      <c r="K93" s="42">
        <f t="shared" ref="K93:K95" si="50">J93/$K$248</f>
        <v>1.6748166130763232E-3</v>
      </c>
    </row>
    <row r="94" spans="2:13" ht="20.100000000000001" customHeight="1">
      <c r="B94" s="41" t="s">
        <v>290</v>
      </c>
      <c r="C94" s="24" t="s">
        <v>58</v>
      </c>
      <c r="D94" s="24" t="s">
        <v>3</v>
      </c>
      <c r="E94" s="14" t="s">
        <v>639</v>
      </c>
      <c r="F94" s="24" t="s">
        <v>28</v>
      </c>
      <c r="G94" s="25">
        <v>9</v>
      </c>
      <c r="H94" s="15">
        <v>56.1</v>
      </c>
      <c r="I94" s="15">
        <f t="shared" si="48"/>
        <v>73.631250000000009</v>
      </c>
      <c r="J94" s="15">
        <f t="shared" si="49"/>
        <v>662.68125000000009</v>
      </c>
      <c r="K94" s="42">
        <f t="shared" si="50"/>
        <v>7.4114334239783663E-4</v>
      </c>
    </row>
    <row r="95" spans="2:13" ht="20.100000000000001" customHeight="1">
      <c r="B95" s="41" t="s">
        <v>291</v>
      </c>
      <c r="C95" s="24" t="s">
        <v>59</v>
      </c>
      <c r="D95" s="24" t="s">
        <v>3</v>
      </c>
      <c r="E95" s="14" t="s">
        <v>640</v>
      </c>
      <c r="F95" s="24" t="s">
        <v>28</v>
      </c>
      <c r="G95" s="25">
        <v>4</v>
      </c>
      <c r="H95" s="15">
        <v>94.94</v>
      </c>
      <c r="I95" s="15">
        <f t="shared" si="48"/>
        <v>124.60875</v>
      </c>
      <c r="J95" s="15">
        <f t="shared" si="49"/>
        <v>498.435</v>
      </c>
      <c r="K95" s="42">
        <f t="shared" si="50"/>
        <v>5.5745017965736269E-4</v>
      </c>
    </row>
    <row r="96" spans="2:13" s="34" customFormat="1" ht="20.100000000000001" customHeight="1">
      <c r="B96" s="39" t="s">
        <v>292</v>
      </c>
      <c r="C96" s="9"/>
      <c r="D96" s="9"/>
      <c r="E96" s="10" t="s">
        <v>293</v>
      </c>
      <c r="F96" s="9"/>
      <c r="G96" s="11"/>
      <c r="H96" s="12"/>
      <c r="I96" s="12"/>
      <c r="J96" s="12">
        <f>SUM(J97)</f>
        <v>258.260625</v>
      </c>
      <c r="K96" s="40">
        <f>SUM(K97)</f>
        <v>2.8883892945855079E-4</v>
      </c>
      <c r="M96" s="13"/>
    </row>
    <row r="97" spans="2:13" ht="20.100000000000001" customHeight="1">
      <c r="B97" s="41" t="s">
        <v>294</v>
      </c>
      <c r="C97" s="24" t="s">
        <v>295</v>
      </c>
      <c r="D97" s="24" t="s">
        <v>3</v>
      </c>
      <c r="E97" s="14" t="s">
        <v>296</v>
      </c>
      <c r="F97" s="24" t="s">
        <v>28</v>
      </c>
      <c r="G97" s="25">
        <v>7</v>
      </c>
      <c r="H97" s="15">
        <v>28.11</v>
      </c>
      <c r="I97" s="15">
        <f>H97*$K$3</f>
        <v>36.894374999999997</v>
      </c>
      <c r="J97" s="15">
        <f>G97*I97</f>
        <v>258.260625</v>
      </c>
      <c r="K97" s="42">
        <f>J97/$K$248</f>
        <v>2.8883892945855079E-4</v>
      </c>
    </row>
    <row r="98" spans="2:13" s="34" customFormat="1" ht="20.100000000000001" customHeight="1">
      <c r="B98" s="39" t="s">
        <v>297</v>
      </c>
      <c r="C98" s="9"/>
      <c r="D98" s="9"/>
      <c r="E98" s="10" t="s">
        <v>298</v>
      </c>
      <c r="F98" s="9"/>
      <c r="G98" s="11"/>
      <c r="H98" s="12"/>
      <c r="I98" s="12"/>
      <c r="J98" s="12">
        <f>SUM(J99:J100)</f>
        <v>2394.9187499999998</v>
      </c>
      <c r="K98" s="40">
        <f>SUM(K99:K100)</f>
        <v>2.67847941547501E-3</v>
      </c>
      <c r="M98" s="13"/>
    </row>
    <row r="99" spans="2:13" ht="20.100000000000001" customHeight="1">
      <c r="B99" s="41" t="s">
        <v>299</v>
      </c>
      <c r="C99" s="24" t="s">
        <v>35</v>
      </c>
      <c r="D99" s="24" t="s">
        <v>3</v>
      </c>
      <c r="E99" s="14" t="s">
        <v>641</v>
      </c>
      <c r="F99" s="24" t="s">
        <v>28</v>
      </c>
      <c r="G99" s="25">
        <v>53</v>
      </c>
      <c r="H99" s="15">
        <v>30.05</v>
      </c>
      <c r="I99" s="15">
        <f t="shared" ref="I99:I100" si="51">H99*$K$3</f>
        <v>39.440625000000004</v>
      </c>
      <c r="J99" s="15">
        <f t="shared" ref="J99:J100" si="52">G99*I99</f>
        <v>2090.3531250000001</v>
      </c>
      <c r="K99" s="42">
        <f t="shared" ref="K99:K100" si="53">J99/$K$248</f>
        <v>2.3378529298275193E-3</v>
      </c>
    </row>
    <row r="100" spans="2:13" ht="20.100000000000001" customHeight="1">
      <c r="B100" s="41" t="s">
        <v>300</v>
      </c>
      <c r="C100" s="24" t="s">
        <v>301</v>
      </c>
      <c r="D100" s="24" t="s">
        <v>3</v>
      </c>
      <c r="E100" s="14" t="s">
        <v>642</v>
      </c>
      <c r="F100" s="24" t="s">
        <v>28</v>
      </c>
      <c r="G100" s="25">
        <v>5</v>
      </c>
      <c r="H100" s="15">
        <v>46.41</v>
      </c>
      <c r="I100" s="15">
        <f t="shared" si="51"/>
        <v>60.913124999999994</v>
      </c>
      <c r="J100" s="15">
        <f t="shared" si="52"/>
        <v>304.56562499999995</v>
      </c>
      <c r="K100" s="42">
        <f t="shared" si="53"/>
        <v>3.406264856474905E-4</v>
      </c>
    </row>
    <row r="101" spans="2:13" s="34" customFormat="1" ht="20.100000000000001" customHeight="1">
      <c r="B101" s="39" t="s">
        <v>302</v>
      </c>
      <c r="C101" s="9"/>
      <c r="D101" s="9"/>
      <c r="E101" s="10" t="s">
        <v>303</v>
      </c>
      <c r="F101" s="9"/>
      <c r="G101" s="11"/>
      <c r="H101" s="12"/>
      <c r="I101" s="12"/>
      <c r="J101" s="12">
        <f>SUM(J102:J104)</f>
        <v>3680.9324999999999</v>
      </c>
      <c r="K101" s="40">
        <f>SUM(K102:K104)</f>
        <v>4.1167584207201045E-3</v>
      </c>
      <c r="M101" s="13"/>
    </row>
    <row r="102" spans="2:13" ht="20.100000000000001" customHeight="1">
      <c r="B102" s="41" t="s">
        <v>304</v>
      </c>
      <c r="C102" s="24" t="s">
        <v>305</v>
      </c>
      <c r="D102" s="24" t="s">
        <v>3</v>
      </c>
      <c r="E102" s="14" t="s">
        <v>643</v>
      </c>
      <c r="F102" s="24" t="s">
        <v>28</v>
      </c>
      <c r="G102" s="25">
        <v>97</v>
      </c>
      <c r="H102" s="15">
        <v>11.28</v>
      </c>
      <c r="I102" s="15">
        <f t="shared" ref="I102:I104" si="54">H102*$K$3</f>
        <v>14.805</v>
      </c>
      <c r="J102" s="15">
        <f t="shared" ref="J102:J104" si="55">G102*I102</f>
        <v>1436.085</v>
      </c>
      <c r="K102" s="42">
        <f t="shared" ref="K102:K104" si="56">J102/$K$248</f>
        <v>1.606118834458342E-3</v>
      </c>
    </row>
    <row r="103" spans="2:13" ht="20.100000000000001" customHeight="1">
      <c r="B103" s="41" t="s">
        <v>306</v>
      </c>
      <c r="C103" s="24" t="s">
        <v>307</v>
      </c>
      <c r="D103" s="24" t="s">
        <v>3</v>
      </c>
      <c r="E103" s="14" t="s">
        <v>644</v>
      </c>
      <c r="F103" s="24" t="s">
        <v>28</v>
      </c>
      <c r="G103" s="25">
        <v>5</v>
      </c>
      <c r="H103" s="15">
        <v>14.2</v>
      </c>
      <c r="I103" s="15">
        <f t="shared" si="54"/>
        <v>18.637499999999999</v>
      </c>
      <c r="J103" s="15">
        <f t="shared" si="55"/>
        <v>93.1875</v>
      </c>
      <c r="K103" s="42">
        <f t="shared" si="56"/>
        <v>1.0422098892898871E-4</v>
      </c>
    </row>
    <row r="104" spans="2:13" ht="20.100000000000001" customHeight="1">
      <c r="B104" s="41" t="s">
        <v>308</v>
      </c>
      <c r="C104" s="24" t="s">
        <v>309</v>
      </c>
      <c r="D104" s="24" t="s">
        <v>3</v>
      </c>
      <c r="E104" s="14" t="s">
        <v>310</v>
      </c>
      <c r="F104" s="24" t="s">
        <v>28</v>
      </c>
      <c r="G104" s="25">
        <v>94</v>
      </c>
      <c r="H104" s="15">
        <v>17.440000000000001</v>
      </c>
      <c r="I104" s="15">
        <f t="shared" si="54"/>
        <v>22.89</v>
      </c>
      <c r="J104" s="15">
        <f t="shared" si="55"/>
        <v>2151.66</v>
      </c>
      <c r="K104" s="42">
        <f t="shared" si="56"/>
        <v>2.4064185973327735E-3</v>
      </c>
    </row>
    <row r="105" spans="2:13" s="34" customFormat="1" ht="20.100000000000001" customHeight="1">
      <c r="B105" s="39" t="s">
        <v>311</v>
      </c>
      <c r="C105" s="9"/>
      <c r="D105" s="9"/>
      <c r="E105" s="10" t="s">
        <v>312</v>
      </c>
      <c r="F105" s="9"/>
      <c r="G105" s="11"/>
      <c r="H105" s="12"/>
      <c r="I105" s="12"/>
      <c r="J105" s="12">
        <f>SUM(J106:J111)</f>
        <v>1046.7581249999998</v>
      </c>
      <c r="K105" s="40">
        <f>SUM(K106:K111)</f>
        <v>1.1706952859230474E-3</v>
      </c>
      <c r="M105" s="13"/>
    </row>
    <row r="106" spans="2:13" ht="30" customHeight="1">
      <c r="B106" s="41" t="s">
        <v>313</v>
      </c>
      <c r="C106" s="24" t="s">
        <v>314</v>
      </c>
      <c r="D106" s="24" t="s">
        <v>3</v>
      </c>
      <c r="E106" s="14" t="s">
        <v>315</v>
      </c>
      <c r="F106" s="24" t="s">
        <v>28</v>
      </c>
      <c r="G106" s="25">
        <v>1</v>
      </c>
      <c r="H106" s="15">
        <v>413.7</v>
      </c>
      <c r="I106" s="15">
        <f t="shared" ref="I106:I111" si="57">H106*$K$3</f>
        <v>542.98124999999993</v>
      </c>
      <c r="J106" s="15">
        <f t="shared" ref="J106:J111" si="58">G106*I106</f>
        <v>542.98124999999993</v>
      </c>
      <c r="K106" s="42">
        <f t="shared" ref="K106:K111" si="59">J106/$K$248</f>
        <v>6.0727074816792424E-4</v>
      </c>
    </row>
    <row r="107" spans="2:13" ht="20.100000000000001" customHeight="1">
      <c r="B107" s="41" t="s">
        <v>316</v>
      </c>
      <c r="C107" s="24" t="s">
        <v>68</v>
      </c>
      <c r="D107" s="24" t="s">
        <v>3</v>
      </c>
      <c r="E107" s="14" t="s">
        <v>317</v>
      </c>
      <c r="F107" s="24" t="s">
        <v>28</v>
      </c>
      <c r="G107" s="25">
        <v>1</v>
      </c>
      <c r="H107" s="15">
        <v>119.41</v>
      </c>
      <c r="I107" s="15">
        <f t="shared" si="57"/>
        <v>156.72562500000001</v>
      </c>
      <c r="J107" s="15">
        <f t="shared" si="58"/>
        <v>156.72562500000001</v>
      </c>
      <c r="K107" s="42">
        <f t="shared" si="59"/>
        <v>1.7528208856352876E-4</v>
      </c>
    </row>
    <row r="108" spans="2:13" ht="30" customHeight="1">
      <c r="B108" s="41" t="s">
        <v>318</v>
      </c>
      <c r="C108" s="24" t="s">
        <v>319</v>
      </c>
      <c r="D108" s="24" t="s">
        <v>3</v>
      </c>
      <c r="E108" s="14" t="s">
        <v>320</v>
      </c>
      <c r="F108" s="24" t="s">
        <v>28</v>
      </c>
      <c r="G108" s="25">
        <v>3</v>
      </c>
      <c r="H108" s="15">
        <v>13.89</v>
      </c>
      <c r="I108" s="15">
        <f t="shared" si="57"/>
        <v>18.230625</v>
      </c>
      <c r="J108" s="15">
        <f t="shared" si="58"/>
        <v>54.691874999999996</v>
      </c>
      <c r="K108" s="42">
        <f t="shared" si="59"/>
        <v>6.1167445192548712E-5</v>
      </c>
    </row>
    <row r="109" spans="2:13" ht="30" customHeight="1">
      <c r="B109" s="41" t="s">
        <v>321</v>
      </c>
      <c r="C109" s="24" t="s">
        <v>319</v>
      </c>
      <c r="D109" s="24" t="s">
        <v>3</v>
      </c>
      <c r="E109" s="14" t="s">
        <v>320</v>
      </c>
      <c r="F109" s="24" t="s">
        <v>28</v>
      </c>
      <c r="G109" s="25">
        <v>3</v>
      </c>
      <c r="H109" s="15">
        <v>13.89</v>
      </c>
      <c r="I109" s="15">
        <f t="shared" si="57"/>
        <v>18.230625</v>
      </c>
      <c r="J109" s="15">
        <f t="shared" si="58"/>
        <v>54.691874999999996</v>
      </c>
      <c r="K109" s="42">
        <f t="shared" si="59"/>
        <v>6.1167445192548712E-5</v>
      </c>
    </row>
    <row r="110" spans="2:13" ht="20.100000000000001" customHeight="1">
      <c r="B110" s="41" t="s">
        <v>322</v>
      </c>
      <c r="C110" s="24" t="s">
        <v>323</v>
      </c>
      <c r="D110" s="24" t="s">
        <v>3</v>
      </c>
      <c r="E110" s="14" t="s">
        <v>324</v>
      </c>
      <c r="F110" s="24" t="s">
        <v>28</v>
      </c>
      <c r="G110" s="25">
        <v>1</v>
      </c>
      <c r="H110" s="15">
        <v>90.54</v>
      </c>
      <c r="I110" s="15">
        <f t="shared" si="57"/>
        <v>118.83375000000001</v>
      </c>
      <c r="J110" s="15">
        <f t="shared" si="58"/>
        <v>118.83375000000001</v>
      </c>
      <c r="K110" s="42">
        <f t="shared" si="59"/>
        <v>1.3290377940324843E-4</v>
      </c>
    </row>
    <row r="111" spans="2:13" ht="20.100000000000001" customHeight="1">
      <c r="B111" s="41" t="s">
        <v>325</v>
      </c>
      <c r="C111" s="24" t="s">
        <v>323</v>
      </c>
      <c r="D111" s="24" t="s">
        <v>3</v>
      </c>
      <c r="E111" s="14" t="s">
        <v>324</v>
      </c>
      <c r="F111" s="24" t="s">
        <v>28</v>
      </c>
      <c r="G111" s="25">
        <v>1</v>
      </c>
      <c r="H111" s="15">
        <v>90.54</v>
      </c>
      <c r="I111" s="15">
        <f t="shared" si="57"/>
        <v>118.83375000000001</v>
      </c>
      <c r="J111" s="15">
        <f t="shared" si="58"/>
        <v>118.83375000000001</v>
      </c>
      <c r="K111" s="42">
        <f t="shared" si="59"/>
        <v>1.3290377940324843E-4</v>
      </c>
    </row>
    <row r="112" spans="2:13" s="34" customFormat="1" ht="20.100000000000001" customHeight="1">
      <c r="B112" s="39" t="s">
        <v>326</v>
      </c>
      <c r="C112" s="9"/>
      <c r="D112" s="9"/>
      <c r="E112" s="10" t="s">
        <v>327</v>
      </c>
      <c r="F112" s="9"/>
      <c r="G112" s="11"/>
      <c r="H112" s="12"/>
      <c r="I112" s="12"/>
      <c r="J112" s="12">
        <f>SUM(J113:J116)</f>
        <v>825.89062499999989</v>
      </c>
      <c r="K112" s="40">
        <f>SUM(K113:K116)</f>
        <v>9.2367686314881871E-4</v>
      </c>
      <c r="M112" s="13"/>
    </row>
    <row r="113" spans="2:13" ht="30" customHeight="1">
      <c r="B113" s="41" t="s">
        <v>328</v>
      </c>
      <c r="C113" s="24" t="s">
        <v>314</v>
      </c>
      <c r="D113" s="24" t="s">
        <v>3</v>
      </c>
      <c r="E113" s="14" t="s">
        <v>315</v>
      </c>
      <c r="F113" s="24" t="s">
        <v>28</v>
      </c>
      <c r="G113" s="25">
        <v>1</v>
      </c>
      <c r="H113" s="15">
        <v>413.7</v>
      </c>
      <c r="I113" s="15">
        <f t="shared" ref="I113:I116" si="60">H113*$K$3</f>
        <v>542.98124999999993</v>
      </c>
      <c r="J113" s="15">
        <f t="shared" ref="J113:J116" si="61">G113*I113</f>
        <v>542.98124999999993</v>
      </c>
      <c r="K113" s="42">
        <f t="shared" ref="K113:K116" si="62">J113/$K$248</f>
        <v>6.0727074816792424E-4</v>
      </c>
    </row>
    <row r="114" spans="2:13" ht="20.100000000000001" customHeight="1">
      <c r="B114" s="41" t="s">
        <v>329</v>
      </c>
      <c r="C114" s="24" t="s">
        <v>323</v>
      </c>
      <c r="D114" s="24" t="s">
        <v>3</v>
      </c>
      <c r="E114" s="14" t="s">
        <v>324</v>
      </c>
      <c r="F114" s="24" t="s">
        <v>28</v>
      </c>
      <c r="G114" s="25">
        <v>1</v>
      </c>
      <c r="H114" s="15">
        <v>90.54</v>
      </c>
      <c r="I114" s="15">
        <f t="shared" si="60"/>
        <v>118.83375000000001</v>
      </c>
      <c r="J114" s="15">
        <f t="shared" si="61"/>
        <v>118.83375000000001</v>
      </c>
      <c r="K114" s="42">
        <f t="shared" si="62"/>
        <v>1.3290377940324843E-4</v>
      </c>
    </row>
    <row r="115" spans="2:13" ht="30" customHeight="1">
      <c r="B115" s="41" t="s">
        <v>330</v>
      </c>
      <c r="C115" s="24" t="s">
        <v>319</v>
      </c>
      <c r="D115" s="24" t="s">
        <v>3</v>
      </c>
      <c r="E115" s="14" t="s">
        <v>320</v>
      </c>
      <c r="F115" s="24" t="s">
        <v>28</v>
      </c>
      <c r="G115" s="25">
        <v>2</v>
      </c>
      <c r="H115" s="15">
        <v>13.89</v>
      </c>
      <c r="I115" s="15">
        <f t="shared" si="60"/>
        <v>18.230625</v>
      </c>
      <c r="J115" s="15">
        <f t="shared" si="61"/>
        <v>36.46125</v>
      </c>
      <c r="K115" s="42">
        <f t="shared" si="62"/>
        <v>4.0778296795032481E-5</v>
      </c>
    </row>
    <row r="116" spans="2:13" ht="30" customHeight="1">
      <c r="B116" s="41" t="s">
        <v>331</v>
      </c>
      <c r="C116" s="24" t="s">
        <v>319</v>
      </c>
      <c r="D116" s="24" t="s">
        <v>3</v>
      </c>
      <c r="E116" s="14" t="s">
        <v>320</v>
      </c>
      <c r="F116" s="24" t="s">
        <v>28</v>
      </c>
      <c r="G116" s="25">
        <v>7</v>
      </c>
      <c r="H116" s="15">
        <v>13.89</v>
      </c>
      <c r="I116" s="15">
        <f t="shared" si="60"/>
        <v>18.230625</v>
      </c>
      <c r="J116" s="15">
        <f t="shared" si="61"/>
        <v>127.614375</v>
      </c>
      <c r="K116" s="42">
        <f t="shared" si="62"/>
        <v>1.4272403878261367E-4</v>
      </c>
    </row>
    <row r="117" spans="2:13" s="34" customFormat="1" ht="20.100000000000001" customHeight="1">
      <c r="B117" s="39" t="s">
        <v>332</v>
      </c>
      <c r="C117" s="9"/>
      <c r="D117" s="9"/>
      <c r="E117" s="10" t="s">
        <v>333</v>
      </c>
      <c r="F117" s="9"/>
      <c r="G117" s="11"/>
      <c r="H117" s="12"/>
      <c r="I117" s="12"/>
      <c r="J117" s="12">
        <f>SUM(J118:J122)</f>
        <v>734.73749999999995</v>
      </c>
      <c r="K117" s="40">
        <f>SUM(K118:K122)</f>
        <v>8.2173112116123764E-4</v>
      </c>
      <c r="M117" s="13"/>
    </row>
    <row r="118" spans="2:13" ht="30" customHeight="1">
      <c r="B118" s="41" t="s">
        <v>334</v>
      </c>
      <c r="C118" s="24" t="s">
        <v>314</v>
      </c>
      <c r="D118" s="24" t="s">
        <v>3</v>
      </c>
      <c r="E118" s="14" t="s">
        <v>315</v>
      </c>
      <c r="F118" s="24" t="s">
        <v>28</v>
      </c>
      <c r="G118" s="25">
        <v>1</v>
      </c>
      <c r="H118" s="15">
        <v>413.7</v>
      </c>
      <c r="I118" s="15">
        <f t="shared" ref="I118:I122" si="63">H118*$K$3</f>
        <v>542.98124999999993</v>
      </c>
      <c r="J118" s="15">
        <f t="shared" ref="J118:J122" si="64">G118*I118</f>
        <v>542.98124999999993</v>
      </c>
      <c r="K118" s="42">
        <f t="shared" ref="K118:K122" si="65">J118/$K$248</f>
        <v>6.0727074816792424E-4</v>
      </c>
    </row>
    <row r="119" spans="2:13" ht="20.100000000000001" customHeight="1">
      <c r="B119" s="41" t="s">
        <v>335</v>
      </c>
      <c r="C119" s="24" t="s">
        <v>323</v>
      </c>
      <c r="D119" s="24" t="s">
        <v>3</v>
      </c>
      <c r="E119" s="14" t="s">
        <v>324</v>
      </c>
      <c r="F119" s="24" t="s">
        <v>28</v>
      </c>
      <c r="G119" s="25">
        <v>1</v>
      </c>
      <c r="H119" s="15">
        <v>90.54</v>
      </c>
      <c r="I119" s="15">
        <f t="shared" si="63"/>
        <v>118.83375000000001</v>
      </c>
      <c r="J119" s="15">
        <f t="shared" si="64"/>
        <v>118.83375000000001</v>
      </c>
      <c r="K119" s="42">
        <f t="shared" si="65"/>
        <v>1.3290377940324843E-4</v>
      </c>
    </row>
    <row r="120" spans="2:13" ht="30" customHeight="1">
      <c r="B120" s="41" t="s">
        <v>336</v>
      </c>
      <c r="C120" s="24" t="s">
        <v>319</v>
      </c>
      <c r="D120" s="24" t="s">
        <v>3</v>
      </c>
      <c r="E120" s="14" t="s">
        <v>320</v>
      </c>
      <c r="F120" s="24" t="s">
        <v>28</v>
      </c>
      <c r="G120" s="25">
        <v>1</v>
      </c>
      <c r="H120" s="15">
        <v>13.89</v>
      </c>
      <c r="I120" s="15">
        <f t="shared" si="63"/>
        <v>18.230625</v>
      </c>
      <c r="J120" s="15">
        <f t="shared" si="64"/>
        <v>18.230625</v>
      </c>
      <c r="K120" s="42">
        <f t="shared" si="65"/>
        <v>2.0389148397516241E-5</v>
      </c>
    </row>
    <row r="121" spans="2:13" ht="30" customHeight="1">
      <c r="B121" s="41" t="s">
        <v>337</v>
      </c>
      <c r="C121" s="24" t="s">
        <v>319</v>
      </c>
      <c r="D121" s="24" t="s">
        <v>3</v>
      </c>
      <c r="E121" s="14" t="s">
        <v>320</v>
      </c>
      <c r="F121" s="24" t="s">
        <v>28</v>
      </c>
      <c r="G121" s="25">
        <v>2</v>
      </c>
      <c r="H121" s="15">
        <v>13.89</v>
      </c>
      <c r="I121" s="15">
        <f t="shared" si="63"/>
        <v>18.230625</v>
      </c>
      <c r="J121" s="15">
        <f t="shared" si="64"/>
        <v>36.46125</v>
      </c>
      <c r="K121" s="42">
        <f t="shared" si="65"/>
        <v>4.0778296795032481E-5</v>
      </c>
    </row>
    <row r="122" spans="2:13" ht="30" customHeight="1">
      <c r="B122" s="41" t="s">
        <v>338</v>
      </c>
      <c r="C122" s="24" t="s">
        <v>319</v>
      </c>
      <c r="D122" s="24" t="s">
        <v>3</v>
      </c>
      <c r="E122" s="14" t="s">
        <v>320</v>
      </c>
      <c r="F122" s="24" t="s">
        <v>28</v>
      </c>
      <c r="G122" s="25">
        <v>1</v>
      </c>
      <c r="H122" s="15">
        <v>13.89</v>
      </c>
      <c r="I122" s="15">
        <f t="shared" si="63"/>
        <v>18.230625</v>
      </c>
      <c r="J122" s="15">
        <f t="shared" si="64"/>
        <v>18.230625</v>
      </c>
      <c r="K122" s="42">
        <f t="shared" si="65"/>
        <v>2.0389148397516241E-5</v>
      </c>
    </row>
    <row r="123" spans="2:13" s="34" customFormat="1" ht="20.100000000000001" customHeight="1">
      <c r="B123" s="39" t="s">
        <v>339</v>
      </c>
      <c r="C123" s="9"/>
      <c r="D123" s="9"/>
      <c r="E123" s="10" t="s">
        <v>340</v>
      </c>
      <c r="F123" s="9"/>
      <c r="G123" s="11"/>
      <c r="H123" s="12"/>
      <c r="I123" s="12"/>
      <c r="J123" s="12">
        <f>SUM(J124)</f>
        <v>640.93312500000002</v>
      </c>
      <c r="K123" s="40">
        <f>SUM(K124)</f>
        <v>7.1682021864356415E-4</v>
      </c>
      <c r="M123" s="13"/>
    </row>
    <row r="124" spans="2:13" ht="20.100000000000001" customHeight="1">
      <c r="B124" s="41" t="s">
        <v>341</v>
      </c>
      <c r="C124" s="24" t="s">
        <v>342</v>
      </c>
      <c r="D124" s="24" t="s">
        <v>27</v>
      </c>
      <c r="E124" s="14" t="s">
        <v>343</v>
      </c>
      <c r="F124" s="24" t="s">
        <v>28</v>
      </c>
      <c r="G124" s="25">
        <v>1</v>
      </c>
      <c r="H124" s="15">
        <v>488.33</v>
      </c>
      <c r="I124" s="15">
        <f>H124*$K$3</f>
        <v>640.93312500000002</v>
      </c>
      <c r="J124" s="15">
        <f>G124*I124</f>
        <v>640.93312500000002</v>
      </c>
      <c r="K124" s="42">
        <f>J124/$K$248</f>
        <v>7.1682021864356415E-4</v>
      </c>
    </row>
    <row r="125" spans="2:13" s="34" customFormat="1" ht="20.100000000000001" customHeight="1">
      <c r="B125" s="39" t="s">
        <v>344</v>
      </c>
      <c r="C125" s="9"/>
      <c r="D125" s="9"/>
      <c r="E125" s="10" t="s">
        <v>345</v>
      </c>
      <c r="F125" s="9"/>
      <c r="G125" s="11"/>
      <c r="H125" s="12"/>
      <c r="I125" s="12"/>
      <c r="J125" s="12">
        <f>SUM(J126)</f>
        <v>4211.0249999999996</v>
      </c>
      <c r="K125" s="40">
        <f>SUM(K126)</f>
        <v>4.7096143785882718E-3</v>
      </c>
      <c r="M125" s="13"/>
    </row>
    <row r="126" spans="2:13" ht="20.100000000000001" customHeight="1">
      <c r="B126" s="41" t="s">
        <v>346</v>
      </c>
      <c r="C126" s="24" t="s">
        <v>347</v>
      </c>
      <c r="D126" s="24" t="s">
        <v>27</v>
      </c>
      <c r="E126" s="14" t="s">
        <v>348</v>
      </c>
      <c r="F126" s="24" t="s">
        <v>28</v>
      </c>
      <c r="G126" s="25">
        <v>5</v>
      </c>
      <c r="H126" s="15">
        <v>641.67999999999995</v>
      </c>
      <c r="I126" s="15">
        <f>H126*$K$3</f>
        <v>842.20499999999993</v>
      </c>
      <c r="J126" s="15">
        <f>G126*I126</f>
        <v>4211.0249999999996</v>
      </c>
      <c r="K126" s="42">
        <f>J126/$K$248</f>
        <v>4.7096143785882718E-3</v>
      </c>
    </row>
    <row r="127" spans="2:13" s="34" customFormat="1" ht="20.100000000000001" customHeight="1">
      <c r="B127" s="39" t="s">
        <v>349</v>
      </c>
      <c r="C127" s="9"/>
      <c r="D127" s="9"/>
      <c r="E127" s="10" t="s">
        <v>350</v>
      </c>
      <c r="F127" s="9"/>
      <c r="G127" s="11"/>
      <c r="H127" s="12"/>
      <c r="I127" s="12"/>
      <c r="J127" s="12">
        <f>SUM(J128)</f>
        <v>139.24312499999999</v>
      </c>
      <c r="K127" s="40">
        <f>SUM(K128)</f>
        <v>1.5572964387994945E-4</v>
      </c>
      <c r="M127" s="13"/>
    </row>
    <row r="128" spans="2:13" ht="20.100000000000001" customHeight="1">
      <c r="B128" s="41" t="s">
        <v>351</v>
      </c>
      <c r="C128" s="24" t="s">
        <v>352</v>
      </c>
      <c r="D128" s="24" t="s">
        <v>27</v>
      </c>
      <c r="E128" s="14" t="s">
        <v>353</v>
      </c>
      <c r="F128" s="24" t="s">
        <v>28</v>
      </c>
      <c r="G128" s="25">
        <v>1</v>
      </c>
      <c r="H128" s="15">
        <v>106.09</v>
      </c>
      <c r="I128" s="15">
        <f>H128*$K$3</f>
        <v>139.24312499999999</v>
      </c>
      <c r="J128" s="15">
        <f>G128*I128</f>
        <v>139.24312499999999</v>
      </c>
      <c r="K128" s="42">
        <f>J128/$K$248</f>
        <v>1.5572964387994945E-4</v>
      </c>
    </row>
    <row r="129" spans="2:13" s="34" customFormat="1" ht="20.100000000000001" customHeight="1">
      <c r="B129" s="39" t="s">
        <v>354</v>
      </c>
      <c r="C129" s="9"/>
      <c r="D129" s="9"/>
      <c r="E129" s="10" t="s">
        <v>355</v>
      </c>
      <c r="F129" s="9"/>
      <c r="G129" s="11"/>
      <c r="H129" s="12"/>
      <c r="I129" s="12"/>
      <c r="J129" s="12">
        <f>SUM(J130:J131)</f>
        <v>13338.937500000002</v>
      </c>
      <c r="K129" s="40">
        <f>SUM(K130:K131)</f>
        <v>1.4918280429370597E-2</v>
      </c>
      <c r="M129" s="13"/>
    </row>
    <row r="130" spans="2:13" ht="20.100000000000001" customHeight="1">
      <c r="B130" s="41" t="s">
        <v>356</v>
      </c>
      <c r="C130" s="24" t="s">
        <v>357</v>
      </c>
      <c r="D130" s="24" t="s">
        <v>25</v>
      </c>
      <c r="E130" s="14" t="s">
        <v>358</v>
      </c>
      <c r="F130" s="24" t="s">
        <v>28</v>
      </c>
      <c r="G130" s="25">
        <v>5</v>
      </c>
      <c r="H130" s="15">
        <v>100.15</v>
      </c>
      <c r="I130" s="15">
        <f t="shared" ref="I130:I131" si="66">H130*$K$3</f>
        <v>131.44687500000001</v>
      </c>
      <c r="J130" s="15">
        <f t="shared" ref="J130:J131" si="67">G130*I130</f>
        <v>657.234375</v>
      </c>
      <c r="K130" s="42">
        <f t="shared" ref="K130:K131" si="68">J130/$K$248</f>
        <v>7.3505155219987461E-4</v>
      </c>
    </row>
    <row r="131" spans="2:13" ht="20.100000000000001" customHeight="1">
      <c r="B131" s="41" t="s">
        <v>359</v>
      </c>
      <c r="C131" s="24" t="s">
        <v>360</v>
      </c>
      <c r="D131" s="24" t="s">
        <v>25</v>
      </c>
      <c r="E131" s="14" t="s">
        <v>361</v>
      </c>
      <c r="F131" s="24" t="s">
        <v>28</v>
      </c>
      <c r="G131" s="25">
        <v>75</v>
      </c>
      <c r="H131" s="15">
        <v>128.83000000000001</v>
      </c>
      <c r="I131" s="15">
        <f t="shared" si="66"/>
        <v>169.08937500000002</v>
      </c>
      <c r="J131" s="15">
        <f t="shared" si="67"/>
        <v>12681.703125000002</v>
      </c>
      <c r="K131" s="42">
        <f t="shared" si="68"/>
        <v>1.4183228877170722E-2</v>
      </c>
    </row>
    <row r="132" spans="2:13" s="34" customFormat="1" ht="20.100000000000001" customHeight="1">
      <c r="B132" s="39" t="s">
        <v>362</v>
      </c>
      <c r="C132" s="9"/>
      <c r="D132" s="9"/>
      <c r="E132" s="10" t="s">
        <v>363</v>
      </c>
      <c r="F132" s="9"/>
      <c r="G132" s="11"/>
      <c r="H132" s="12"/>
      <c r="I132" s="12"/>
      <c r="J132" s="12">
        <f>SUM(J133:J135)</f>
        <v>27890.0855625</v>
      </c>
      <c r="K132" s="40">
        <f>SUM(K133:K135)</f>
        <v>3.1192298308655771E-2</v>
      </c>
      <c r="M132" s="13"/>
    </row>
    <row r="133" spans="2:13" ht="20.100000000000001" customHeight="1">
      <c r="B133" s="41" t="s">
        <v>364</v>
      </c>
      <c r="C133" s="24" t="s">
        <v>365</v>
      </c>
      <c r="D133" s="24" t="s">
        <v>3</v>
      </c>
      <c r="E133" s="14" t="s">
        <v>366</v>
      </c>
      <c r="F133" s="24" t="s">
        <v>29</v>
      </c>
      <c r="G133" s="25">
        <v>241.7</v>
      </c>
      <c r="H133" s="15">
        <v>81.069999999999993</v>
      </c>
      <c r="I133" s="15">
        <f t="shared" ref="I133:I135" si="69">H133*$K$3</f>
        <v>106.40437499999999</v>
      </c>
      <c r="J133" s="15">
        <f t="shared" ref="J133:J135" si="70">G133*I133</f>
        <v>25717.937437499997</v>
      </c>
      <c r="K133" s="42">
        <f t="shared" ref="K133:K135" si="71">J133/$K$248</f>
        <v>2.8762965772771147E-2</v>
      </c>
    </row>
    <row r="134" spans="2:13" ht="20.100000000000001" customHeight="1">
      <c r="B134" s="41" t="s">
        <v>367</v>
      </c>
      <c r="C134" s="24" t="s">
        <v>368</v>
      </c>
      <c r="D134" s="24" t="s">
        <v>3</v>
      </c>
      <c r="E134" s="14" t="s">
        <v>369</v>
      </c>
      <c r="F134" s="24" t="s">
        <v>28</v>
      </c>
      <c r="G134" s="25">
        <v>37</v>
      </c>
      <c r="H134" s="15">
        <v>36.17</v>
      </c>
      <c r="I134" s="15">
        <f t="shared" si="69"/>
        <v>47.473125000000003</v>
      </c>
      <c r="J134" s="15">
        <f t="shared" si="70"/>
        <v>1756.505625</v>
      </c>
      <c r="K134" s="42">
        <f t="shared" si="71"/>
        <v>1.9644775672362858E-3</v>
      </c>
    </row>
    <row r="135" spans="2:13" ht="20.100000000000001" customHeight="1">
      <c r="B135" s="41" t="s">
        <v>370</v>
      </c>
      <c r="C135" s="24" t="s">
        <v>371</v>
      </c>
      <c r="D135" s="24" t="s">
        <v>25</v>
      </c>
      <c r="E135" s="14" t="s">
        <v>372</v>
      </c>
      <c r="F135" s="24" t="s">
        <v>28</v>
      </c>
      <c r="G135" s="25">
        <v>26</v>
      </c>
      <c r="H135" s="15">
        <v>12.18</v>
      </c>
      <c r="I135" s="15">
        <f t="shared" si="69"/>
        <v>15.98625</v>
      </c>
      <c r="J135" s="15">
        <f t="shared" si="70"/>
        <v>415.64249999999998</v>
      </c>
      <c r="K135" s="42">
        <f t="shared" si="71"/>
        <v>4.6485496864834004E-4</v>
      </c>
    </row>
    <row r="136" spans="2:13" s="34" customFormat="1" ht="20.100000000000001" customHeight="1">
      <c r="B136" s="39" t="s">
        <v>373</v>
      </c>
      <c r="C136" s="9"/>
      <c r="D136" s="9"/>
      <c r="E136" s="10" t="s">
        <v>374</v>
      </c>
      <c r="F136" s="9"/>
      <c r="G136" s="11"/>
      <c r="H136" s="12"/>
      <c r="I136" s="12"/>
      <c r="J136" s="12">
        <f>SUM(J137,J140,J142,J144)</f>
        <v>22516.728189375001</v>
      </c>
      <c r="K136" s="40">
        <f>SUM(K137,K140,K142,K144)</f>
        <v>2.5182730294748757E-2</v>
      </c>
      <c r="M136" s="13"/>
    </row>
    <row r="137" spans="2:13" s="34" customFormat="1" ht="20.100000000000001" customHeight="1">
      <c r="B137" s="39" t="s">
        <v>375</v>
      </c>
      <c r="C137" s="9"/>
      <c r="D137" s="9"/>
      <c r="E137" s="10" t="s">
        <v>376</v>
      </c>
      <c r="F137" s="9"/>
      <c r="G137" s="11"/>
      <c r="H137" s="12"/>
      <c r="I137" s="12"/>
      <c r="J137" s="12">
        <f>SUM(J138:J139)</f>
        <v>13972.429839375003</v>
      </c>
      <c r="K137" s="40">
        <f>SUM(K138:K139)</f>
        <v>1.5626778866270407E-2</v>
      </c>
      <c r="M137" s="13"/>
    </row>
    <row r="138" spans="2:13" ht="30" customHeight="1">
      <c r="B138" s="41" t="s">
        <v>377</v>
      </c>
      <c r="C138" s="24" t="s">
        <v>378</v>
      </c>
      <c r="D138" s="24" t="s">
        <v>3</v>
      </c>
      <c r="E138" s="14" t="s">
        <v>645</v>
      </c>
      <c r="F138" s="24" t="s">
        <v>1</v>
      </c>
      <c r="G138" s="25">
        <v>37.219000000000051</v>
      </c>
      <c r="H138" s="15">
        <v>54.57</v>
      </c>
      <c r="I138" s="15">
        <f t="shared" ref="I138:I139" si="72">H138*$K$3</f>
        <v>71.623125000000002</v>
      </c>
      <c r="J138" s="15">
        <f t="shared" ref="J138:J139" si="73">G138*I138</f>
        <v>2665.7410893750039</v>
      </c>
      <c r="K138" s="42">
        <f t="shared" ref="K138:K139" si="74">J138/$K$248</f>
        <v>2.9813673782782299E-3</v>
      </c>
    </row>
    <row r="139" spans="2:13" ht="20.100000000000001" customHeight="1">
      <c r="B139" s="41" t="s">
        <v>379</v>
      </c>
      <c r="C139" s="24" t="s">
        <v>380</v>
      </c>
      <c r="D139" s="24" t="s">
        <v>3</v>
      </c>
      <c r="E139" s="14" t="s">
        <v>381</v>
      </c>
      <c r="F139" s="24" t="s">
        <v>29</v>
      </c>
      <c r="G139" s="25">
        <v>126</v>
      </c>
      <c r="H139" s="15">
        <v>68.37</v>
      </c>
      <c r="I139" s="15">
        <f t="shared" si="72"/>
        <v>89.735624999999999</v>
      </c>
      <c r="J139" s="15">
        <f t="shared" si="73"/>
        <v>11306.688749999999</v>
      </c>
      <c r="K139" s="42">
        <f t="shared" si="74"/>
        <v>1.2645411487992178E-2</v>
      </c>
    </row>
    <row r="140" spans="2:13" s="34" customFormat="1" ht="20.100000000000001" customHeight="1">
      <c r="B140" s="39" t="s">
        <v>382</v>
      </c>
      <c r="C140" s="9"/>
      <c r="D140" s="9"/>
      <c r="E140" s="10" t="s">
        <v>383</v>
      </c>
      <c r="F140" s="9"/>
      <c r="G140" s="11"/>
      <c r="H140" s="12"/>
      <c r="I140" s="12"/>
      <c r="J140" s="12">
        <f>SUM(J141)</f>
        <v>7018.3858499999997</v>
      </c>
      <c r="K140" s="40">
        <f>SUM(K141)</f>
        <v>7.849369432297474E-3</v>
      </c>
      <c r="M140" s="13"/>
    </row>
    <row r="141" spans="2:13" ht="20.100000000000001" customHeight="1">
      <c r="B141" s="41" t="s">
        <v>384</v>
      </c>
      <c r="C141" s="24" t="s">
        <v>385</v>
      </c>
      <c r="D141" s="24" t="s">
        <v>25</v>
      </c>
      <c r="E141" s="14" t="s">
        <v>386</v>
      </c>
      <c r="F141" s="24" t="s">
        <v>1</v>
      </c>
      <c r="G141" s="25">
        <v>11.32</v>
      </c>
      <c r="H141" s="15">
        <v>472.38</v>
      </c>
      <c r="I141" s="15">
        <f>H141*$K$3</f>
        <v>619.99874999999997</v>
      </c>
      <c r="J141" s="15">
        <f>G141*I141</f>
        <v>7018.3858499999997</v>
      </c>
      <c r="K141" s="42">
        <f>J141/$K$248</f>
        <v>7.849369432297474E-3</v>
      </c>
    </row>
    <row r="142" spans="2:13" s="34" customFormat="1" ht="20.100000000000001" customHeight="1">
      <c r="B142" s="39" t="s">
        <v>387</v>
      </c>
      <c r="C142" s="9"/>
      <c r="D142" s="9"/>
      <c r="E142" s="10" t="s">
        <v>388</v>
      </c>
      <c r="F142" s="9"/>
      <c r="G142" s="11"/>
      <c r="H142" s="12"/>
      <c r="I142" s="12"/>
      <c r="J142" s="12">
        <f>SUM(J143)</f>
        <v>1525.9124999999999</v>
      </c>
      <c r="K142" s="40">
        <f>SUM(K143)</f>
        <v>1.7065819961808769E-3</v>
      </c>
      <c r="M142" s="13"/>
    </row>
    <row r="143" spans="2:13" ht="20.100000000000001" customHeight="1">
      <c r="B143" s="41" t="s">
        <v>389</v>
      </c>
      <c r="C143" s="24" t="s">
        <v>390</v>
      </c>
      <c r="D143" s="24" t="s">
        <v>3</v>
      </c>
      <c r="E143" s="14" t="s">
        <v>391</v>
      </c>
      <c r="F143" s="24" t="s">
        <v>1</v>
      </c>
      <c r="G143" s="25">
        <v>10</v>
      </c>
      <c r="H143" s="15">
        <v>116.26</v>
      </c>
      <c r="I143" s="15">
        <f>H143*$K$3</f>
        <v>152.59125</v>
      </c>
      <c r="J143" s="15">
        <f>G143*I143</f>
        <v>1525.9124999999999</v>
      </c>
      <c r="K143" s="42">
        <f>J143/$K$248</f>
        <v>1.7065819961808769E-3</v>
      </c>
    </row>
    <row r="144" spans="2:13" s="34" customFormat="1" ht="20.100000000000001" customHeight="1">
      <c r="B144" s="39" t="s">
        <v>392</v>
      </c>
      <c r="C144" s="9"/>
      <c r="D144" s="9"/>
      <c r="E144" s="10" t="s">
        <v>393</v>
      </c>
      <c r="F144" s="9"/>
      <c r="G144" s="11"/>
      <c r="H144" s="12"/>
      <c r="I144" s="12"/>
      <c r="J144" s="12">
        <f>SUM(J145)</f>
        <v>0</v>
      </c>
      <c r="K144" s="40">
        <f>SUM(K145)</f>
        <v>0</v>
      </c>
      <c r="M144" s="13"/>
    </row>
    <row r="145" spans="2:13" ht="20.100000000000001" customHeight="1">
      <c r="B145" s="41" t="s">
        <v>394</v>
      </c>
      <c r="C145" s="24" t="s">
        <v>36</v>
      </c>
      <c r="D145" s="24" t="s">
        <v>3</v>
      </c>
      <c r="E145" s="14" t="s">
        <v>395</v>
      </c>
      <c r="F145" s="24" t="s">
        <v>1</v>
      </c>
      <c r="G145" s="25">
        <v>0</v>
      </c>
      <c r="H145" s="15">
        <v>12.59</v>
      </c>
      <c r="I145" s="15">
        <f>H145*$K$3</f>
        <v>16.524374999999999</v>
      </c>
      <c r="J145" s="15">
        <f>G145*I145</f>
        <v>0</v>
      </c>
      <c r="K145" s="42">
        <f>J145/$K$248</f>
        <v>0</v>
      </c>
    </row>
    <row r="146" spans="2:13" s="34" customFormat="1" ht="20.100000000000001" customHeight="1">
      <c r="B146" s="39" t="s">
        <v>396</v>
      </c>
      <c r="C146" s="9"/>
      <c r="D146" s="9"/>
      <c r="E146" s="10" t="s">
        <v>46</v>
      </c>
      <c r="F146" s="9"/>
      <c r="G146" s="11"/>
      <c r="H146" s="12"/>
      <c r="I146" s="12"/>
      <c r="J146" s="12">
        <f>SUM(J147,J153,J155)</f>
        <v>40944.239174999995</v>
      </c>
      <c r="K146" s="40">
        <f>SUM(K147,K153,K155)</f>
        <v>4.5792076166476625E-2</v>
      </c>
      <c r="M146" s="13"/>
    </row>
    <row r="147" spans="2:13" s="34" customFormat="1" ht="20.100000000000001" customHeight="1">
      <c r="B147" s="39" t="s">
        <v>397</v>
      </c>
      <c r="C147" s="9"/>
      <c r="D147" s="9"/>
      <c r="E147" s="10" t="s">
        <v>398</v>
      </c>
      <c r="F147" s="9"/>
      <c r="G147" s="11"/>
      <c r="H147" s="12"/>
      <c r="I147" s="12"/>
      <c r="J147" s="12">
        <f>SUM(J148:J152)</f>
        <v>28643.619374999995</v>
      </c>
      <c r="K147" s="40">
        <f>SUM(K148:K152)</f>
        <v>3.2035051243654362E-2</v>
      </c>
      <c r="M147" s="13"/>
    </row>
    <row r="148" spans="2:13" ht="45" customHeight="1">
      <c r="B148" s="41" t="s">
        <v>399</v>
      </c>
      <c r="C148" s="24" t="s">
        <v>400</v>
      </c>
      <c r="D148" s="24" t="s">
        <v>3</v>
      </c>
      <c r="E148" s="14" t="s">
        <v>401</v>
      </c>
      <c r="F148" s="24" t="s">
        <v>28</v>
      </c>
      <c r="G148" s="25">
        <v>6</v>
      </c>
      <c r="H148" s="15">
        <v>889.18</v>
      </c>
      <c r="I148" s="15">
        <f t="shared" ref="I148:I152" si="75">H148*$K$3</f>
        <v>1167.0487499999999</v>
      </c>
      <c r="J148" s="15">
        <f t="shared" ref="J148:J152" si="76">G148*I148</f>
        <v>7002.2924999999996</v>
      </c>
      <c r="K148" s="42">
        <f t="shared" ref="K148:K152" si="77">J148/$K$248</f>
        <v>7.8313706142995633E-3</v>
      </c>
    </row>
    <row r="149" spans="2:13" ht="45" customHeight="1">
      <c r="B149" s="41" t="s">
        <v>402</v>
      </c>
      <c r="C149" s="24" t="s">
        <v>47</v>
      </c>
      <c r="D149" s="24" t="s">
        <v>3</v>
      </c>
      <c r="E149" s="14" t="s">
        <v>403</v>
      </c>
      <c r="F149" s="24" t="s">
        <v>28</v>
      </c>
      <c r="G149" s="25">
        <v>8</v>
      </c>
      <c r="H149" s="15">
        <v>937.38</v>
      </c>
      <c r="I149" s="15">
        <f t="shared" si="75"/>
        <v>1230.31125</v>
      </c>
      <c r="J149" s="15">
        <f t="shared" si="76"/>
        <v>9842.49</v>
      </c>
      <c r="K149" s="42">
        <f t="shared" si="77"/>
        <v>1.1007850208704838E-2</v>
      </c>
    </row>
    <row r="150" spans="2:13" ht="45" customHeight="1">
      <c r="B150" s="41" t="s">
        <v>404</v>
      </c>
      <c r="C150" s="24" t="s">
        <v>405</v>
      </c>
      <c r="D150" s="24" t="s">
        <v>3</v>
      </c>
      <c r="E150" s="14" t="s">
        <v>406</v>
      </c>
      <c r="F150" s="24" t="s">
        <v>28</v>
      </c>
      <c r="G150" s="25">
        <v>6</v>
      </c>
      <c r="H150" s="15">
        <v>1044.07</v>
      </c>
      <c r="I150" s="15">
        <f t="shared" si="75"/>
        <v>1370.3418749999998</v>
      </c>
      <c r="J150" s="15">
        <f t="shared" si="76"/>
        <v>8222.0512499999986</v>
      </c>
      <c r="K150" s="42">
        <f t="shared" si="77"/>
        <v>9.1955499643173993E-3</v>
      </c>
    </row>
    <row r="151" spans="2:13" ht="20.100000000000001" customHeight="1">
      <c r="B151" s="41" t="s">
        <v>407</v>
      </c>
      <c r="C151" s="24" t="s">
        <v>408</v>
      </c>
      <c r="D151" s="24" t="s">
        <v>26</v>
      </c>
      <c r="E151" s="14" t="s">
        <v>409</v>
      </c>
      <c r="F151" s="24" t="s">
        <v>28</v>
      </c>
      <c r="G151" s="25">
        <v>3</v>
      </c>
      <c r="H151" s="15">
        <v>664.95</v>
      </c>
      <c r="I151" s="15">
        <f t="shared" si="75"/>
        <v>872.74687500000005</v>
      </c>
      <c r="J151" s="15">
        <f t="shared" si="76"/>
        <v>2618.2406250000004</v>
      </c>
      <c r="K151" s="42">
        <f t="shared" si="77"/>
        <v>2.9282428135914526E-3</v>
      </c>
    </row>
    <row r="152" spans="2:13" ht="20.100000000000001" customHeight="1">
      <c r="B152" s="41" t="s">
        <v>410</v>
      </c>
      <c r="C152" s="24" t="s">
        <v>411</v>
      </c>
      <c r="D152" s="24" t="s">
        <v>26</v>
      </c>
      <c r="E152" s="14" t="s">
        <v>412</v>
      </c>
      <c r="F152" s="24" t="s">
        <v>28</v>
      </c>
      <c r="G152" s="25">
        <v>2</v>
      </c>
      <c r="H152" s="15">
        <v>365.16</v>
      </c>
      <c r="I152" s="15">
        <f t="shared" si="75"/>
        <v>479.27250000000004</v>
      </c>
      <c r="J152" s="15">
        <f t="shared" si="76"/>
        <v>958.54500000000007</v>
      </c>
      <c r="K152" s="42">
        <f t="shared" si="77"/>
        <v>1.0720376427411132E-3</v>
      </c>
    </row>
    <row r="153" spans="2:13" s="34" customFormat="1" ht="20.100000000000001" customHeight="1">
      <c r="B153" s="39" t="s">
        <v>413</v>
      </c>
      <c r="C153" s="9"/>
      <c r="D153" s="9"/>
      <c r="E153" s="10" t="s">
        <v>414</v>
      </c>
      <c r="F153" s="9"/>
      <c r="G153" s="11"/>
      <c r="H153" s="12"/>
      <c r="I153" s="12"/>
      <c r="J153" s="12">
        <f>SUM(J154)</f>
        <v>7201.0323000000008</v>
      </c>
      <c r="K153" s="40">
        <f>SUM(K154)</f>
        <v>8.0536413962772925E-3</v>
      </c>
      <c r="M153" s="13"/>
    </row>
    <row r="154" spans="2:13" ht="30" customHeight="1">
      <c r="B154" s="41" t="s">
        <v>415</v>
      </c>
      <c r="C154" s="24" t="s">
        <v>48</v>
      </c>
      <c r="D154" s="24" t="s">
        <v>3</v>
      </c>
      <c r="E154" s="14" t="s">
        <v>646</v>
      </c>
      <c r="F154" s="24" t="s">
        <v>1</v>
      </c>
      <c r="G154" s="25">
        <v>7.92</v>
      </c>
      <c r="H154" s="15">
        <v>692.74</v>
      </c>
      <c r="I154" s="15">
        <f>H154*$K$3</f>
        <v>909.22125000000005</v>
      </c>
      <c r="J154" s="15">
        <f>G154*I154</f>
        <v>7201.0323000000008</v>
      </c>
      <c r="K154" s="42">
        <f>J154/$K$248</f>
        <v>8.0536413962772925E-3</v>
      </c>
    </row>
    <row r="155" spans="2:13" s="34" customFormat="1" ht="20.100000000000001" customHeight="1">
      <c r="B155" s="39" t="s">
        <v>416</v>
      </c>
      <c r="C155" s="9"/>
      <c r="D155" s="9"/>
      <c r="E155" s="10" t="s">
        <v>417</v>
      </c>
      <c r="F155" s="9"/>
      <c r="G155" s="11"/>
      <c r="H155" s="12"/>
      <c r="I155" s="12"/>
      <c r="J155" s="12">
        <f>SUM(J156:J158)</f>
        <v>5099.5874999999996</v>
      </c>
      <c r="K155" s="40">
        <f>SUM(K156:K158)</f>
        <v>5.7033835265449676E-3</v>
      </c>
      <c r="M155" s="13"/>
    </row>
    <row r="156" spans="2:13" ht="30" customHeight="1">
      <c r="B156" s="41" t="s">
        <v>418</v>
      </c>
      <c r="C156" s="24" t="s">
        <v>419</v>
      </c>
      <c r="D156" s="24" t="s">
        <v>3</v>
      </c>
      <c r="E156" s="14" t="s">
        <v>420</v>
      </c>
      <c r="F156" s="24" t="s">
        <v>28</v>
      </c>
      <c r="G156" s="25">
        <v>20</v>
      </c>
      <c r="H156" s="15">
        <v>95</v>
      </c>
      <c r="I156" s="15">
        <f t="shared" ref="I156:I158" si="78">H156*$K$3</f>
        <v>124.6875</v>
      </c>
      <c r="J156" s="15">
        <f t="shared" ref="J156:J158" si="79">G156*I156</f>
        <v>2493.75</v>
      </c>
      <c r="K156" s="42">
        <f t="shared" ref="K156:K158" si="80">J156/$K$248</f>
        <v>2.7890123797898385E-3</v>
      </c>
    </row>
    <row r="157" spans="2:13" ht="30" customHeight="1">
      <c r="B157" s="41" t="s">
        <v>421</v>
      </c>
      <c r="C157" s="24" t="s">
        <v>422</v>
      </c>
      <c r="D157" s="24" t="s">
        <v>3</v>
      </c>
      <c r="E157" s="14" t="s">
        <v>423</v>
      </c>
      <c r="F157" s="24" t="s">
        <v>28</v>
      </c>
      <c r="G157" s="25">
        <v>60</v>
      </c>
      <c r="H157" s="15">
        <v>28.49</v>
      </c>
      <c r="I157" s="15">
        <f t="shared" si="78"/>
        <v>37.393124999999998</v>
      </c>
      <c r="J157" s="15">
        <f t="shared" si="79"/>
        <v>2243.5874999999996</v>
      </c>
      <c r="K157" s="42">
        <f t="shared" si="80"/>
        <v>2.5092304010593419E-3</v>
      </c>
    </row>
    <row r="158" spans="2:13" ht="20.100000000000001" customHeight="1">
      <c r="B158" s="41" t="s">
        <v>424</v>
      </c>
      <c r="C158" s="24" t="s">
        <v>425</v>
      </c>
      <c r="D158" s="24" t="s">
        <v>3</v>
      </c>
      <c r="E158" s="14" t="s">
        <v>426</v>
      </c>
      <c r="F158" s="24" t="s">
        <v>28</v>
      </c>
      <c r="G158" s="25">
        <v>5</v>
      </c>
      <c r="H158" s="15">
        <v>55.2</v>
      </c>
      <c r="I158" s="15">
        <f t="shared" si="78"/>
        <v>72.45</v>
      </c>
      <c r="J158" s="15">
        <f t="shared" si="79"/>
        <v>362.25</v>
      </c>
      <c r="K158" s="42">
        <f t="shared" si="80"/>
        <v>4.0514074569578709E-4</v>
      </c>
    </row>
    <row r="159" spans="2:13" s="34" customFormat="1" ht="20.100000000000001" customHeight="1">
      <c r="B159" s="39" t="s">
        <v>427</v>
      </c>
      <c r="C159" s="9"/>
      <c r="D159" s="9"/>
      <c r="E159" s="10" t="s">
        <v>49</v>
      </c>
      <c r="F159" s="9"/>
      <c r="G159" s="11"/>
      <c r="H159" s="12"/>
      <c r="I159" s="12"/>
      <c r="J159" s="12">
        <f>SUM(J160,J164)</f>
        <v>105623.66744999999</v>
      </c>
      <c r="K159" s="40">
        <f>SUM(K160,K164)</f>
        <v>0.11812961047292432</v>
      </c>
      <c r="M159" s="13"/>
    </row>
    <row r="160" spans="2:13" s="34" customFormat="1" ht="20.100000000000001" customHeight="1">
      <c r="B160" s="39" t="s">
        <v>428</v>
      </c>
      <c r="C160" s="9"/>
      <c r="D160" s="9"/>
      <c r="E160" s="10" t="s">
        <v>429</v>
      </c>
      <c r="F160" s="9"/>
      <c r="G160" s="11"/>
      <c r="H160" s="12"/>
      <c r="I160" s="12"/>
      <c r="J160" s="12">
        <f>SUM(J161:J163)</f>
        <v>104145.868575</v>
      </c>
      <c r="K160" s="40">
        <f>SUM(K161:K163)</f>
        <v>0.11647683880085835</v>
      </c>
      <c r="M160" s="13"/>
    </row>
    <row r="161" spans="2:13" ht="30" customHeight="1">
      <c r="B161" s="41" t="s">
        <v>430</v>
      </c>
      <c r="C161" s="24" t="s">
        <v>431</v>
      </c>
      <c r="D161" s="24" t="s">
        <v>3</v>
      </c>
      <c r="E161" s="14" t="s">
        <v>432</v>
      </c>
      <c r="F161" s="24" t="s">
        <v>1</v>
      </c>
      <c r="G161" s="25">
        <v>1021.83</v>
      </c>
      <c r="H161" s="15">
        <v>35.74</v>
      </c>
      <c r="I161" s="15">
        <f t="shared" ref="I161:I163" si="81">H161*$K$3</f>
        <v>46.908750000000005</v>
      </c>
      <c r="J161" s="15">
        <f t="shared" ref="J161:J163" si="82">G161*I161</f>
        <v>47932.768012500004</v>
      </c>
      <c r="K161" s="42">
        <f t="shared" ref="K161:K163" si="83">J161/$K$248</f>
        <v>5.3608053487501507E-2</v>
      </c>
    </row>
    <row r="162" spans="2:13" ht="30" customHeight="1">
      <c r="B162" s="41" t="s">
        <v>433</v>
      </c>
      <c r="C162" s="24" t="s">
        <v>50</v>
      </c>
      <c r="D162" s="24" t="s">
        <v>3</v>
      </c>
      <c r="E162" s="14" t="s">
        <v>434</v>
      </c>
      <c r="F162" s="24" t="s">
        <v>29</v>
      </c>
      <c r="G162" s="25">
        <v>180</v>
      </c>
      <c r="H162" s="15">
        <v>31.87</v>
      </c>
      <c r="I162" s="15">
        <f t="shared" si="81"/>
        <v>41.829374999999999</v>
      </c>
      <c r="J162" s="15">
        <f t="shared" si="82"/>
        <v>7529.2874999999995</v>
      </c>
      <c r="K162" s="42">
        <f t="shared" si="83"/>
        <v>8.4207623252117829E-3</v>
      </c>
    </row>
    <row r="163" spans="2:13" ht="30" customHeight="1">
      <c r="B163" s="41" t="s">
        <v>435</v>
      </c>
      <c r="C163" s="24" t="s">
        <v>436</v>
      </c>
      <c r="D163" s="24" t="s">
        <v>3</v>
      </c>
      <c r="E163" s="14" t="s">
        <v>437</v>
      </c>
      <c r="F163" s="24" t="s">
        <v>1</v>
      </c>
      <c r="G163" s="25">
        <v>1021.83</v>
      </c>
      <c r="H163" s="15">
        <v>36.299999999999997</v>
      </c>
      <c r="I163" s="15">
        <f t="shared" si="81"/>
        <v>47.643749999999997</v>
      </c>
      <c r="J163" s="15">
        <f t="shared" si="82"/>
        <v>48683.813062499998</v>
      </c>
      <c r="K163" s="42">
        <f t="shared" si="83"/>
        <v>5.4448022988145064E-2</v>
      </c>
    </row>
    <row r="164" spans="2:13" s="34" customFormat="1" ht="20.100000000000001" customHeight="1">
      <c r="B164" s="39" t="s">
        <v>438</v>
      </c>
      <c r="C164" s="9"/>
      <c r="D164" s="9"/>
      <c r="E164" s="10" t="s">
        <v>439</v>
      </c>
      <c r="F164" s="9"/>
      <c r="G164" s="11"/>
      <c r="H164" s="12"/>
      <c r="I164" s="12"/>
      <c r="J164" s="12">
        <f>SUM(J165)</f>
        <v>1477.7988750000002</v>
      </c>
      <c r="K164" s="40">
        <f>SUM(K165)</f>
        <v>1.6527716720659636E-3</v>
      </c>
      <c r="M164" s="13"/>
    </row>
    <row r="165" spans="2:13" ht="20.100000000000001" customHeight="1">
      <c r="B165" s="41" t="s">
        <v>440</v>
      </c>
      <c r="C165" s="24" t="s">
        <v>441</v>
      </c>
      <c r="D165" s="24" t="s">
        <v>3</v>
      </c>
      <c r="E165" s="14" t="s">
        <v>442</v>
      </c>
      <c r="F165" s="24" t="s">
        <v>29</v>
      </c>
      <c r="G165" s="25">
        <v>24.6</v>
      </c>
      <c r="H165" s="15">
        <v>45.77</v>
      </c>
      <c r="I165" s="15">
        <f>H165*$K$3</f>
        <v>60.073125000000005</v>
      </c>
      <c r="J165" s="15">
        <f>G165*I165</f>
        <v>1477.7988750000002</v>
      </c>
      <c r="K165" s="42">
        <f>J165/$K$248</f>
        <v>1.6527716720659636E-3</v>
      </c>
    </row>
    <row r="166" spans="2:13" s="34" customFormat="1" ht="20.100000000000001" customHeight="1">
      <c r="B166" s="39" t="s">
        <v>443</v>
      </c>
      <c r="C166" s="9"/>
      <c r="D166" s="9"/>
      <c r="E166" s="10" t="s">
        <v>444</v>
      </c>
      <c r="F166" s="9"/>
      <c r="G166" s="11"/>
      <c r="H166" s="12"/>
      <c r="I166" s="12"/>
      <c r="J166" s="12">
        <f>SUM(J167,J173)</f>
        <v>126906.44200499999</v>
      </c>
      <c r="K166" s="40">
        <f>SUM(K167,K173)</f>
        <v>0.141932285845424</v>
      </c>
      <c r="M166" s="13"/>
    </row>
    <row r="167" spans="2:13" s="34" customFormat="1" ht="20.100000000000001" customHeight="1">
      <c r="B167" s="39" t="s">
        <v>445</v>
      </c>
      <c r="C167" s="9"/>
      <c r="D167" s="9"/>
      <c r="E167" s="10" t="s">
        <v>446</v>
      </c>
      <c r="F167" s="9"/>
      <c r="G167" s="11"/>
      <c r="H167" s="12"/>
      <c r="I167" s="12"/>
      <c r="J167" s="12">
        <f>SUM(J168:J172)</f>
        <v>62318.632004999992</v>
      </c>
      <c r="K167" s="40">
        <f>SUM(K168:K172)</f>
        <v>6.9697217505167802E-2</v>
      </c>
      <c r="M167" s="13"/>
    </row>
    <row r="168" spans="2:13" ht="30" customHeight="1">
      <c r="B168" s="41" t="s">
        <v>447</v>
      </c>
      <c r="C168" s="24" t="s">
        <v>448</v>
      </c>
      <c r="D168" s="24" t="s">
        <v>3</v>
      </c>
      <c r="E168" s="14" t="s">
        <v>449</v>
      </c>
      <c r="F168" s="24" t="s">
        <v>1</v>
      </c>
      <c r="G168" s="25">
        <v>148.87599999999998</v>
      </c>
      <c r="H168" s="15">
        <v>4.5</v>
      </c>
      <c r="I168" s="15">
        <f t="shared" ref="I168:I172" si="84">H168*$K$3</f>
        <v>5.90625</v>
      </c>
      <c r="J168" s="15">
        <f t="shared" ref="J168:J172" si="85">G168*I168</f>
        <v>879.29887499999984</v>
      </c>
      <c r="K168" s="42">
        <f t="shared" ref="K168:K172" si="86">J168/$K$248</f>
        <v>9.8340870091640203E-4</v>
      </c>
    </row>
    <row r="169" spans="2:13" ht="30" customHeight="1">
      <c r="B169" s="41" t="s">
        <v>450</v>
      </c>
      <c r="C169" s="24" t="s">
        <v>451</v>
      </c>
      <c r="D169" s="24" t="s">
        <v>3</v>
      </c>
      <c r="E169" s="14" t="s">
        <v>452</v>
      </c>
      <c r="F169" s="24" t="s">
        <v>1</v>
      </c>
      <c r="G169" s="25">
        <v>508.38</v>
      </c>
      <c r="H169" s="15">
        <v>5.51</v>
      </c>
      <c r="I169" s="15">
        <f t="shared" si="84"/>
        <v>7.2318749999999996</v>
      </c>
      <c r="J169" s="15">
        <f t="shared" si="85"/>
        <v>3676.5406125</v>
      </c>
      <c r="K169" s="42">
        <f t="shared" si="86"/>
        <v>4.1118465295489183E-3</v>
      </c>
    </row>
    <row r="170" spans="2:13" ht="30" customHeight="1">
      <c r="B170" s="41" t="s">
        <v>453</v>
      </c>
      <c r="C170" s="24" t="s">
        <v>454</v>
      </c>
      <c r="D170" s="24" t="s">
        <v>3</v>
      </c>
      <c r="E170" s="14" t="s">
        <v>455</v>
      </c>
      <c r="F170" s="24" t="s">
        <v>1</v>
      </c>
      <c r="G170" s="25">
        <v>285.51599999999996</v>
      </c>
      <c r="H170" s="15">
        <v>35.229999999999997</v>
      </c>
      <c r="I170" s="15">
        <f t="shared" si="84"/>
        <v>46.239374999999995</v>
      </c>
      <c r="J170" s="15">
        <f t="shared" si="85"/>
        <v>13202.081392499997</v>
      </c>
      <c r="K170" s="42">
        <f t="shared" si="86"/>
        <v>1.4765220428140576E-2</v>
      </c>
    </row>
    <row r="171" spans="2:13" ht="45" customHeight="1">
      <c r="B171" s="41" t="s">
        <v>456</v>
      </c>
      <c r="C171" s="24" t="s">
        <v>454</v>
      </c>
      <c r="D171" s="24" t="s">
        <v>3</v>
      </c>
      <c r="E171" s="14" t="s">
        <v>457</v>
      </c>
      <c r="F171" s="24" t="s">
        <v>1</v>
      </c>
      <c r="G171" s="25">
        <v>403.8</v>
      </c>
      <c r="H171" s="15">
        <v>35.229999999999997</v>
      </c>
      <c r="I171" s="15">
        <f t="shared" si="84"/>
        <v>46.239374999999995</v>
      </c>
      <c r="J171" s="15">
        <f t="shared" si="85"/>
        <v>18671.459625</v>
      </c>
      <c r="K171" s="42">
        <f t="shared" si="86"/>
        <v>2.0882178262805466E-2</v>
      </c>
    </row>
    <row r="172" spans="2:13" ht="30" customHeight="1">
      <c r="B172" s="41" t="s">
        <v>458</v>
      </c>
      <c r="C172" s="24" t="s">
        <v>459</v>
      </c>
      <c r="D172" s="24" t="s">
        <v>3</v>
      </c>
      <c r="E172" s="14" t="s">
        <v>460</v>
      </c>
      <c r="F172" s="24" t="s">
        <v>1</v>
      </c>
      <c r="G172" s="25">
        <v>508.38</v>
      </c>
      <c r="H172" s="15">
        <v>38.799999999999997</v>
      </c>
      <c r="I172" s="15">
        <f t="shared" si="84"/>
        <v>50.924999999999997</v>
      </c>
      <c r="J172" s="15">
        <f t="shared" si="85"/>
        <v>25889.251499999998</v>
      </c>
      <c r="K172" s="42">
        <f t="shared" si="86"/>
        <v>2.8954563583756449E-2</v>
      </c>
    </row>
    <row r="173" spans="2:13" s="34" customFormat="1" ht="20.100000000000001" customHeight="1">
      <c r="B173" s="39" t="s">
        <v>461</v>
      </c>
      <c r="C173" s="9"/>
      <c r="D173" s="9"/>
      <c r="E173" s="10" t="s">
        <v>462</v>
      </c>
      <c r="F173" s="9"/>
      <c r="G173" s="11"/>
      <c r="H173" s="12"/>
      <c r="I173" s="12"/>
      <c r="J173" s="12">
        <f>SUM(J174)</f>
        <v>64587.81</v>
      </c>
      <c r="K173" s="40">
        <f>SUM(K174)</f>
        <v>7.2235068340256212E-2</v>
      </c>
      <c r="M173" s="13"/>
    </row>
    <row r="174" spans="2:13" ht="30" customHeight="1">
      <c r="B174" s="41" t="s">
        <v>463</v>
      </c>
      <c r="C174" s="24" t="s">
        <v>464</v>
      </c>
      <c r="D174" s="24" t="s">
        <v>3</v>
      </c>
      <c r="E174" s="14" t="s">
        <v>465</v>
      </c>
      <c r="F174" s="24" t="s">
        <v>1</v>
      </c>
      <c r="G174" s="25">
        <v>673</v>
      </c>
      <c r="H174" s="15">
        <v>73.12</v>
      </c>
      <c r="I174" s="15">
        <f>H174*$K$3</f>
        <v>95.97</v>
      </c>
      <c r="J174" s="15">
        <f>G174*I174</f>
        <v>64587.81</v>
      </c>
      <c r="K174" s="42">
        <f>J174/$K$248</f>
        <v>7.2235068340256212E-2</v>
      </c>
    </row>
    <row r="175" spans="2:13" s="34" customFormat="1" ht="20.100000000000001" customHeight="1">
      <c r="B175" s="39" t="s">
        <v>466</v>
      </c>
      <c r="C175" s="9"/>
      <c r="D175" s="9"/>
      <c r="E175" s="10" t="s">
        <v>51</v>
      </c>
      <c r="F175" s="9"/>
      <c r="G175" s="11"/>
      <c r="H175" s="12"/>
      <c r="I175" s="12"/>
      <c r="J175" s="12">
        <f>SUM(J176,J178,J180)</f>
        <v>219750.29406749998</v>
      </c>
      <c r="K175" s="40">
        <f>SUM(K176,K178,K180)</f>
        <v>0.2457689385931689</v>
      </c>
      <c r="M175" s="13"/>
    </row>
    <row r="176" spans="2:13" s="34" customFormat="1" ht="20.100000000000001" customHeight="1">
      <c r="B176" s="39" t="s">
        <v>467</v>
      </c>
      <c r="C176" s="9"/>
      <c r="D176" s="9"/>
      <c r="E176" s="10" t="s">
        <v>468</v>
      </c>
      <c r="F176" s="9"/>
      <c r="G176" s="11"/>
      <c r="H176" s="12"/>
      <c r="I176" s="12"/>
      <c r="J176" s="12">
        <f>SUM(J177)</f>
        <v>2862.6544800000001</v>
      </c>
      <c r="K176" s="40">
        <f>SUM(K177)</f>
        <v>3.2015955022680074E-3</v>
      </c>
      <c r="M176" s="13"/>
    </row>
    <row r="177" spans="2:13" ht="30" customHeight="1">
      <c r="B177" s="41" t="s">
        <v>469</v>
      </c>
      <c r="C177" s="24" t="s">
        <v>470</v>
      </c>
      <c r="D177" s="24" t="s">
        <v>3</v>
      </c>
      <c r="E177" s="14" t="s">
        <v>471</v>
      </c>
      <c r="F177" s="24" t="s">
        <v>1</v>
      </c>
      <c r="G177" s="25">
        <v>42.624000000000002</v>
      </c>
      <c r="H177" s="15">
        <v>51.17</v>
      </c>
      <c r="I177" s="15">
        <f>H177*$K$3</f>
        <v>67.160624999999996</v>
      </c>
      <c r="J177" s="15">
        <f>G177*I177</f>
        <v>2862.6544800000001</v>
      </c>
      <c r="K177" s="42">
        <f>J177/$K$248</f>
        <v>3.2015955022680074E-3</v>
      </c>
    </row>
    <row r="178" spans="2:13" s="34" customFormat="1" ht="20.100000000000001" customHeight="1">
      <c r="B178" s="39" t="s">
        <v>472</v>
      </c>
      <c r="C178" s="9"/>
      <c r="D178" s="9"/>
      <c r="E178" s="10" t="s">
        <v>462</v>
      </c>
      <c r="F178" s="9"/>
      <c r="G178" s="11"/>
      <c r="H178" s="12"/>
      <c r="I178" s="12"/>
      <c r="J178" s="12">
        <f>SUM(J179)</f>
        <v>55853.716143750004</v>
      </c>
      <c r="K178" s="40">
        <f>SUM(K179)</f>
        <v>6.2466849436465695E-2</v>
      </c>
      <c r="M178" s="13"/>
    </row>
    <row r="179" spans="2:13" ht="30" customHeight="1">
      <c r="B179" s="41" t="s">
        <v>473</v>
      </c>
      <c r="C179" s="24" t="s">
        <v>474</v>
      </c>
      <c r="D179" s="24" t="s">
        <v>3</v>
      </c>
      <c r="E179" s="14" t="s">
        <v>475</v>
      </c>
      <c r="F179" s="24" t="s">
        <v>1</v>
      </c>
      <c r="G179" s="25">
        <v>666.07</v>
      </c>
      <c r="H179" s="15">
        <v>63.89</v>
      </c>
      <c r="I179" s="15">
        <f>H179*$K$3</f>
        <v>83.855625000000003</v>
      </c>
      <c r="J179" s="15">
        <f>G179*I179</f>
        <v>55853.716143750004</v>
      </c>
      <c r="K179" s="42">
        <f>J179/$K$248</f>
        <v>6.2466849436465695E-2</v>
      </c>
    </row>
    <row r="180" spans="2:13" s="34" customFormat="1" ht="20.100000000000001" customHeight="1">
      <c r="B180" s="39" t="s">
        <v>476</v>
      </c>
      <c r="C180" s="9"/>
      <c r="D180" s="9"/>
      <c r="E180" s="10" t="s">
        <v>477</v>
      </c>
      <c r="F180" s="9"/>
      <c r="G180" s="11"/>
      <c r="H180" s="12"/>
      <c r="I180" s="12"/>
      <c r="J180" s="12">
        <f>SUM(J181)</f>
        <v>161033.92344374998</v>
      </c>
      <c r="K180" s="40">
        <f>SUM(K181)</f>
        <v>0.1801004936544352</v>
      </c>
      <c r="M180" s="13"/>
    </row>
    <row r="181" spans="2:13" ht="30" customHeight="1">
      <c r="B181" s="41" t="s">
        <v>478</v>
      </c>
      <c r="C181" s="24" t="s">
        <v>479</v>
      </c>
      <c r="D181" s="24" t="s">
        <v>3</v>
      </c>
      <c r="E181" s="14" t="s">
        <v>480</v>
      </c>
      <c r="F181" s="24" t="s">
        <v>7</v>
      </c>
      <c r="G181" s="25">
        <v>149.38999999999999</v>
      </c>
      <c r="H181" s="15">
        <v>821.29</v>
      </c>
      <c r="I181" s="15">
        <f>H181*$K$3</f>
        <v>1077.943125</v>
      </c>
      <c r="J181" s="15">
        <f>G181*I181</f>
        <v>161033.92344374998</v>
      </c>
      <c r="K181" s="42">
        <f>J181/$K$248</f>
        <v>0.1801004936544352</v>
      </c>
    </row>
    <row r="182" spans="2:13" s="34" customFormat="1" ht="20.100000000000001" customHeight="1">
      <c r="B182" s="39" t="s">
        <v>481</v>
      </c>
      <c r="C182" s="9"/>
      <c r="D182" s="9"/>
      <c r="E182" s="10" t="s">
        <v>482</v>
      </c>
      <c r="F182" s="9"/>
      <c r="G182" s="11"/>
      <c r="H182" s="12"/>
      <c r="I182" s="12"/>
      <c r="J182" s="12">
        <f>SUM(J183,J185)</f>
        <v>4437.6701250000006</v>
      </c>
      <c r="K182" s="40">
        <f>SUM(K183,K185)</f>
        <v>4.9630945026760982E-3</v>
      </c>
      <c r="M182" s="13"/>
    </row>
    <row r="183" spans="2:13" s="34" customFormat="1" ht="20.100000000000001" customHeight="1">
      <c r="B183" s="39" t="s">
        <v>483</v>
      </c>
      <c r="C183" s="9"/>
      <c r="D183" s="9"/>
      <c r="E183" s="10" t="s">
        <v>484</v>
      </c>
      <c r="F183" s="9"/>
      <c r="G183" s="11"/>
      <c r="H183" s="12"/>
      <c r="I183" s="12"/>
      <c r="J183" s="12">
        <f>SUM(J184)</f>
        <v>3088.2101250000001</v>
      </c>
      <c r="K183" s="40">
        <f>SUM(K184)</f>
        <v>3.4538571508841405E-3</v>
      </c>
      <c r="M183" s="13"/>
    </row>
    <row r="184" spans="2:13" ht="20.100000000000001" customHeight="1">
      <c r="B184" s="41" t="s">
        <v>485</v>
      </c>
      <c r="C184" s="24" t="s">
        <v>486</v>
      </c>
      <c r="D184" s="24" t="s">
        <v>25</v>
      </c>
      <c r="E184" s="14" t="s">
        <v>487</v>
      </c>
      <c r="F184" s="24" t="s">
        <v>29</v>
      </c>
      <c r="G184" s="25">
        <v>24.7</v>
      </c>
      <c r="H184" s="15">
        <v>95.26</v>
      </c>
      <c r="I184" s="15">
        <f>H184*$K$3</f>
        <v>125.02875</v>
      </c>
      <c r="J184" s="15">
        <f>G184*I184</f>
        <v>3088.2101250000001</v>
      </c>
      <c r="K184" s="42">
        <f>J184/$K$248</f>
        <v>3.4538571508841405E-3</v>
      </c>
    </row>
    <row r="185" spans="2:13" s="34" customFormat="1" ht="20.100000000000001" customHeight="1">
      <c r="B185" s="39" t="s">
        <v>488</v>
      </c>
      <c r="C185" s="9"/>
      <c r="D185" s="9"/>
      <c r="E185" s="10" t="s">
        <v>489</v>
      </c>
      <c r="F185" s="9"/>
      <c r="G185" s="11"/>
      <c r="H185" s="12"/>
      <c r="I185" s="12"/>
      <c r="J185" s="12">
        <f>SUM(J186)</f>
        <v>1349.46</v>
      </c>
      <c r="K185" s="40">
        <f>SUM(K186)</f>
        <v>1.5092373517919581E-3</v>
      </c>
      <c r="M185" s="13"/>
    </row>
    <row r="186" spans="2:13" ht="20.100000000000001" customHeight="1">
      <c r="B186" s="41" t="s">
        <v>490</v>
      </c>
      <c r="C186" s="24" t="s">
        <v>491</v>
      </c>
      <c r="D186" s="24" t="s">
        <v>27</v>
      </c>
      <c r="E186" s="14" t="s">
        <v>492</v>
      </c>
      <c r="F186" s="24" t="s">
        <v>29</v>
      </c>
      <c r="G186" s="25">
        <v>56</v>
      </c>
      <c r="H186" s="15">
        <v>18.36</v>
      </c>
      <c r="I186" s="15">
        <f>H186*$K$3</f>
        <v>24.0975</v>
      </c>
      <c r="J186" s="15">
        <f>G186*I186</f>
        <v>1349.46</v>
      </c>
      <c r="K186" s="42">
        <f>J186/$K$248</f>
        <v>1.5092373517919581E-3</v>
      </c>
    </row>
    <row r="187" spans="2:13" s="34" customFormat="1" ht="20.100000000000001" customHeight="1">
      <c r="B187" s="39" t="s">
        <v>493</v>
      </c>
      <c r="C187" s="9"/>
      <c r="D187" s="9"/>
      <c r="E187" s="10" t="s">
        <v>494</v>
      </c>
      <c r="F187" s="9"/>
      <c r="G187" s="11"/>
      <c r="H187" s="12"/>
      <c r="I187" s="12"/>
      <c r="J187" s="12">
        <f>SUM(J188,J191)</f>
        <v>44881.718175000002</v>
      </c>
      <c r="K187" s="40">
        <f>SUM(K188,K191)</f>
        <v>5.019575643761949E-2</v>
      </c>
      <c r="M187" s="13"/>
    </row>
    <row r="188" spans="2:13" s="34" customFormat="1" ht="20.100000000000001" customHeight="1">
      <c r="B188" s="39" t="s">
        <v>495</v>
      </c>
      <c r="C188" s="9"/>
      <c r="D188" s="9"/>
      <c r="E188" s="10" t="s">
        <v>496</v>
      </c>
      <c r="F188" s="9"/>
      <c r="G188" s="11"/>
      <c r="H188" s="12"/>
      <c r="I188" s="12"/>
      <c r="J188" s="12">
        <f>SUM(J189:J190)</f>
        <v>25961.951924999998</v>
      </c>
      <c r="K188" s="40">
        <f>SUM(K189:K190)</f>
        <v>2.9035871808454586E-2</v>
      </c>
      <c r="M188" s="13"/>
    </row>
    <row r="189" spans="2:13" ht="20.100000000000001" customHeight="1">
      <c r="B189" s="41" t="s">
        <v>497</v>
      </c>
      <c r="C189" s="24" t="s">
        <v>9</v>
      </c>
      <c r="D189" s="24" t="s">
        <v>3</v>
      </c>
      <c r="E189" s="14" t="s">
        <v>498</v>
      </c>
      <c r="F189" s="24" t="s">
        <v>1</v>
      </c>
      <c r="G189" s="25">
        <v>815.76</v>
      </c>
      <c r="H189" s="15">
        <v>14.04</v>
      </c>
      <c r="I189" s="15">
        <f t="shared" ref="I189:I190" si="87">H189*$K$3</f>
        <v>18.427499999999998</v>
      </c>
      <c r="J189" s="15">
        <f t="shared" ref="J189:J190" si="88">G189*I189</f>
        <v>15032.417399999998</v>
      </c>
      <c r="K189" s="42">
        <f t="shared" ref="K189:K190" si="89">J189/$K$248</f>
        <v>1.6812269965621324E-2</v>
      </c>
    </row>
    <row r="190" spans="2:13" ht="20.100000000000001" customHeight="1">
      <c r="B190" s="41" t="s">
        <v>499</v>
      </c>
      <c r="C190" s="24" t="s">
        <v>500</v>
      </c>
      <c r="D190" s="24" t="s">
        <v>3</v>
      </c>
      <c r="E190" s="14" t="s">
        <v>501</v>
      </c>
      <c r="F190" s="24" t="s">
        <v>1</v>
      </c>
      <c r="G190" s="25">
        <v>508.38</v>
      </c>
      <c r="H190" s="15">
        <v>16.38</v>
      </c>
      <c r="I190" s="15">
        <f t="shared" si="87"/>
        <v>21.498749999999998</v>
      </c>
      <c r="J190" s="15">
        <f t="shared" si="88"/>
        <v>10929.534524999999</v>
      </c>
      <c r="K190" s="42">
        <f t="shared" si="89"/>
        <v>1.2223601842833264E-2</v>
      </c>
    </row>
    <row r="191" spans="2:13" s="34" customFormat="1" ht="20.100000000000001" customHeight="1">
      <c r="B191" s="39" t="s">
        <v>502</v>
      </c>
      <c r="C191" s="9"/>
      <c r="D191" s="9"/>
      <c r="E191" s="10" t="s">
        <v>503</v>
      </c>
      <c r="F191" s="9"/>
      <c r="G191" s="11"/>
      <c r="H191" s="12"/>
      <c r="I191" s="12"/>
      <c r="J191" s="12">
        <f>SUM(J192:J194)</f>
        <v>18919.766250000001</v>
      </c>
      <c r="K191" s="40">
        <f>SUM(K192:K194)</f>
        <v>2.1159884629164901E-2</v>
      </c>
      <c r="M191" s="13"/>
    </row>
    <row r="192" spans="2:13" ht="20.100000000000001" customHeight="1">
      <c r="B192" s="41" t="s">
        <v>504</v>
      </c>
      <c r="C192" s="24" t="s">
        <v>53</v>
      </c>
      <c r="D192" s="24" t="s">
        <v>3</v>
      </c>
      <c r="E192" s="14" t="s">
        <v>505</v>
      </c>
      <c r="F192" s="24" t="s">
        <v>1</v>
      </c>
      <c r="G192" s="25">
        <v>80</v>
      </c>
      <c r="H192" s="15">
        <v>23.26</v>
      </c>
      <c r="I192" s="15">
        <f t="shared" ref="I192:I194" si="90">H192*$K$3</f>
        <v>30.528750000000002</v>
      </c>
      <c r="J192" s="15">
        <f t="shared" ref="J192:J194" si="91">G192*I192</f>
        <v>2442.3000000000002</v>
      </c>
      <c r="K192" s="42">
        <f t="shared" ref="K192:K194" si="92">J192/$K$248</f>
        <v>2.7314706506910169E-3</v>
      </c>
    </row>
    <row r="193" spans="2:13" ht="20.100000000000001" customHeight="1">
      <c r="B193" s="41" t="s">
        <v>506</v>
      </c>
      <c r="C193" s="24" t="s">
        <v>53</v>
      </c>
      <c r="D193" s="24" t="s">
        <v>3</v>
      </c>
      <c r="E193" s="14" t="s">
        <v>505</v>
      </c>
      <c r="F193" s="24" t="s">
        <v>1</v>
      </c>
      <c r="G193" s="25">
        <v>268</v>
      </c>
      <c r="H193" s="15">
        <v>23.26</v>
      </c>
      <c r="I193" s="15">
        <f t="shared" si="90"/>
        <v>30.528750000000002</v>
      </c>
      <c r="J193" s="15">
        <f t="shared" si="91"/>
        <v>8181.7050000000008</v>
      </c>
      <c r="K193" s="42">
        <f t="shared" si="92"/>
        <v>9.1504266798149072E-3</v>
      </c>
    </row>
    <row r="194" spans="2:13" ht="20.100000000000001" customHeight="1">
      <c r="B194" s="41" t="s">
        <v>507</v>
      </c>
      <c r="C194" s="24" t="s">
        <v>54</v>
      </c>
      <c r="D194" s="24" t="s">
        <v>3</v>
      </c>
      <c r="E194" s="14" t="s">
        <v>508</v>
      </c>
      <c r="F194" s="24" t="s">
        <v>1</v>
      </c>
      <c r="G194" s="25">
        <v>121.2</v>
      </c>
      <c r="H194" s="15">
        <v>52.15</v>
      </c>
      <c r="I194" s="15">
        <f t="shared" si="90"/>
        <v>68.446874999999991</v>
      </c>
      <c r="J194" s="15">
        <f t="shared" si="91"/>
        <v>8295.7612499999996</v>
      </c>
      <c r="K194" s="42">
        <f t="shared" si="92"/>
        <v>9.2779872986589774E-3</v>
      </c>
    </row>
    <row r="195" spans="2:13" s="34" customFormat="1" ht="20.100000000000001" customHeight="1">
      <c r="B195" s="39" t="s">
        <v>509</v>
      </c>
      <c r="C195" s="9"/>
      <c r="D195" s="9"/>
      <c r="E195" s="10" t="s">
        <v>510</v>
      </c>
      <c r="F195" s="9"/>
      <c r="G195" s="11"/>
      <c r="H195" s="12"/>
      <c r="I195" s="12"/>
      <c r="J195" s="12">
        <f>SUM(J196,J198,J204,J208,J210,J217)</f>
        <v>51355.929449999996</v>
      </c>
      <c r="K195" s="40">
        <f>SUM(K196,K198,K204,K208,K210,K217)</f>
        <v>5.7436520505930247E-2</v>
      </c>
      <c r="M195" s="13"/>
    </row>
    <row r="196" spans="2:13" s="34" customFormat="1" ht="20.100000000000001" customHeight="1">
      <c r="B196" s="39" t="s">
        <v>511</v>
      </c>
      <c r="C196" s="9"/>
      <c r="D196" s="9"/>
      <c r="E196" s="10" t="s">
        <v>108</v>
      </c>
      <c r="F196" s="9"/>
      <c r="G196" s="11"/>
      <c r="H196" s="12"/>
      <c r="I196" s="12"/>
      <c r="J196" s="12">
        <f>SUM(J197)</f>
        <v>1347.61725</v>
      </c>
      <c r="K196" s="40">
        <f>SUM(K197)</f>
        <v>1.5071764184334186E-3</v>
      </c>
      <c r="M196" s="13"/>
    </row>
    <row r="197" spans="2:13" ht="30" customHeight="1">
      <c r="B197" s="41" t="s">
        <v>512</v>
      </c>
      <c r="C197" s="24" t="s">
        <v>513</v>
      </c>
      <c r="D197" s="24" t="s">
        <v>26</v>
      </c>
      <c r="E197" s="14" t="s">
        <v>514</v>
      </c>
      <c r="F197" s="24" t="s">
        <v>29</v>
      </c>
      <c r="G197" s="25">
        <v>10.8</v>
      </c>
      <c r="H197" s="15">
        <v>95.07</v>
      </c>
      <c r="I197" s="15">
        <f>H197*$K$3</f>
        <v>124.77937499999999</v>
      </c>
      <c r="J197" s="15">
        <f>G197*I197</f>
        <v>1347.61725</v>
      </c>
      <c r="K197" s="42">
        <f>J197/$K$248</f>
        <v>1.5071764184334186E-3</v>
      </c>
    </row>
    <row r="198" spans="2:13" s="34" customFormat="1" ht="20.100000000000001" customHeight="1">
      <c r="B198" s="39" t="s">
        <v>515</v>
      </c>
      <c r="C198" s="9"/>
      <c r="D198" s="9"/>
      <c r="E198" s="10" t="s">
        <v>516</v>
      </c>
      <c r="F198" s="9"/>
      <c r="G198" s="11"/>
      <c r="H198" s="12"/>
      <c r="I198" s="12"/>
      <c r="J198" s="12">
        <f>SUM(J199:J203)</f>
        <v>12106.552499999998</v>
      </c>
      <c r="K198" s="40">
        <f>SUM(K199:K203)</f>
        <v>1.3539979869303505E-2</v>
      </c>
      <c r="M198" s="13"/>
    </row>
    <row r="199" spans="2:13" ht="30" customHeight="1">
      <c r="B199" s="41" t="s">
        <v>517</v>
      </c>
      <c r="C199" s="24" t="s">
        <v>518</v>
      </c>
      <c r="D199" s="24" t="s">
        <v>26</v>
      </c>
      <c r="E199" s="14" t="s">
        <v>519</v>
      </c>
      <c r="F199" s="24" t="s">
        <v>28</v>
      </c>
      <c r="G199" s="25">
        <v>2</v>
      </c>
      <c r="H199" s="15">
        <v>621.61</v>
      </c>
      <c r="I199" s="15">
        <f t="shared" ref="I199:I203" si="93">H199*$K$3</f>
        <v>815.86312499999997</v>
      </c>
      <c r="J199" s="15">
        <f t="shared" ref="J199:J203" si="94">G199*I199</f>
        <v>1631.7262499999999</v>
      </c>
      <c r="K199" s="42">
        <f t="shared" ref="K199:K203" si="95">J199/$K$248</f>
        <v>1.8249241951591173E-3</v>
      </c>
    </row>
    <row r="200" spans="2:13" ht="20.100000000000001" customHeight="1">
      <c r="B200" s="41" t="s">
        <v>520</v>
      </c>
      <c r="C200" s="24" t="s">
        <v>521</v>
      </c>
      <c r="D200" s="24" t="s">
        <v>26</v>
      </c>
      <c r="E200" s="14" t="s">
        <v>522</v>
      </c>
      <c r="F200" s="24" t="s">
        <v>28</v>
      </c>
      <c r="G200" s="25">
        <v>1</v>
      </c>
      <c r="H200" s="15">
        <v>760.26</v>
      </c>
      <c r="I200" s="15">
        <f t="shared" si="93"/>
        <v>997.84124999999995</v>
      </c>
      <c r="J200" s="15">
        <f t="shared" si="94"/>
        <v>997.84124999999995</v>
      </c>
      <c r="K200" s="42">
        <f t="shared" si="95"/>
        <v>1.1159866062415908E-3</v>
      </c>
    </row>
    <row r="201" spans="2:13" ht="30" customHeight="1">
      <c r="B201" s="41" t="s">
        <v>523</v>
      </c>
      <c r="C201" s="24" t="s">
        <v>524</v>
      </c>
      <c r="D201" s="24" t="s">
        <v>26</v>
      </c>
      <c r="E201" s="14" t="s">
        <v>525</v>
      </c>
      <c r="F201" s="24" t="s">
        <v>28</v>
      </c>
      <c r="G201" s="25">
        <v>1</v>
      </c>
      <c r="H201" s="15">
        <v>1248.97</v>
      </c>
      <c r="I201" s="15">
        <f t="shared" si="93"/>
        <v>1639.2731249999999</v>
      </c>
      <c r="J201" s="15">
        <f t="shared" si="94"/>
        <v>1639.2731249999999</v>
      </c>
      <c r="K201" s="42">
        <f t="shared" si="95"/>
        <v>1.8333646273611128E-3</v>
      </c>
    </row>
    <row r="202" spans="2:13" ht="20.100000000000001" customHeight="1">
      <c r="B202" s="41" t="s">
        <v>526</v>
      </c>
      <c r="C202" s="24" t="s">
        <v>527</v>
      </c>
      <c r="D202" s="24" t="s">
        <v>26</v>
      </c>
      <c r="E202" s="14" t="s">
        <v>528</v>
      </c>
      <c r="F202" s="24" t="s">
        <v>28</v>
      </c>
      <c r="G202" s="25">
        <v>1</v>
      </c>
      <c r="H202" s="15">
        <v>1990.53</v>
      </c>
      <c r="I202" s="15">
        <f t="shared" si="93"/>
        <v>2612.5706249999998</v>
      </c>
      <c r="J202" s="15">
        <f t="shared" si="94"/>
        <v>2612.5706249999998</v>
      </c>
      <c r="K202" s="42">
        <f t="shared" si="95"/>
        <v>2.9219014801805617E-3</v>
      </c>
    </row>
    <row r="203" spans="2:13" ht="30" customHeight="1">
      <c r="B203" s="41" t="s">
        <v>529</v>
      </c>
      <c r="C203" s="24" t="s">
        <v>530</v>
      </c>
      <c r="D203" s="24" t="s">
        <v>26</v>
      </c>
      <c r="E203" s="14" t="s">
        <v>531</v>
      </c>
      <c r="F203" s="24" t="s">
        <v>28</v>
      </c>
      <c r="G203" s="25">
        <v>2</v>
      </c>
      <c r="H203" s="15">
        <v>1990.53</v>
      </c>
      <c r="I203" s="15">
        <f t="shared" si="93"/>
        <v>2612.5706249999998</v>
      </c>
      <c r="J203" s="15">
        <f t="shared" si="94"/>
        <v>5225.1412499999997</v>
      </c>
      <c r="K203" s="42">
        <f t="shared" si="95"/>
        <v>5.8438029603611235E-3</v>
      </c>
    </row>
    <row r="204" spans="2:13" s="34" customFormat="1" ht="20.100000000000001" customHeight="1">
      <c r="B204" s="39" t="s">
        <v>532</v>
      </c>
      <c r="C204" s="9"/>
      <c r="D204" s="9"/>
      <c r="E204" s="10" t="s">
        <v>398</v>
      </c>
      <c r="F204" s="9"/>
      <c r="G204" s="11"/>
      <c r="H204" s="12"/>
      <c r="I204" s="12"/>
      <c r="J204" s="12">
        <f>SUM(J205:J207)</f>
        <v>10527.575887499999</v>
      </c>
      <c r="K204" s="40">
        <f>SUM(K205:K207)</f>
        <v>1.1774050919063455E-2</v>
      </c>
      <c r="M204" s="13"/>
    </row>
    <row r="205" spans="2:13" ht="20.100000000000001" customHeight="1">
      <c r="B205" s="41" t="s">
        <v>533</v>
      </c>
      <c r="C205" s="24" t="s">
        <v>534</v>
      </c>
      <c r="D205" s="24" t="s">
        <v>27</v>
      </c>
      <c r="E205" s="14" t="s">
        <v>535</v>
      </c>
      <c r="F205" s="24" t="s">
        <v>1</v>
      </c>
      <c r="G205" s="25">
        <v>21.28</v>
      </c>
      <c r="H205" s="15">
        <v>147.08000000000001</v>
      </c>
      <c r="I205" s="15">
        <f t="shared" ref="I205:I207" si="96">H205*$K$3</f>
        <v>193.04250000000002</v>
      </c>
      <c r="J205" s="15">
        <f t="shared" ref="J205:J207" si="97">G205*I205</f>
        <v>4107.9444000000003</v>
      </c>
      <c r="K205" s="42">
        <f t="shared" ref="K205:K207" si="98">J205/$K$248</f>
        <v>4.594328937178282E-3</v>
      </c>
    </row>
    <row r="206" spans="2:13" ht="20.100000000000001" customHeight="1">
      <c r="B206" s="41" t="s">
        <v>536</v>
      </c>
      <c r="C206" s="24" t="s">
        <v>70</v>
      </c>
      <c r="D206" s="24" t="s">
        <v>27</v>
      </c>
      <c r="E206" s="14" t="s">
        <v>537</v>
      </c>
      <c r="F206" s="24" t="s">
        <v>1</v>
      </c>
      <c r="G206" s="25">
        <v>1.5</v>
      </c>
      <c r="H206" s="15">
        <v>387.19</v>
      </c>
      <c r="I206" s="15">
        <f t="shared" si="96"/>
        <v>508.18687499999999</v>
      </c>
      <c r="J206" s="15">
        <f t="shared" si="97"/>
        <v>762.28031250000004</v>
      </c>
      <c r="K206" s="42">
        <f t="shared" si="98"/>
        <v>8.5253502894539022E-4</v>
      </c>
    </row>
    <row r="207" spans="2:13" ht="20.100000000000001" customHeight="1">
      <c r="B207" s="41" t="s">
        <v>538</v>
      </c>
      <c r="C207" s="24" t="s">
        <v>539</v>
      </c>
      <c r="D207" s="24" t="s">
        <v>27</v>
      </c>
      <c r="E207" s="14" t="s">
        <v>540</v>
      </c>
      <c r="F207" s="24" t="s">
        <v>1</v>
      </c>
      <c r="G207" s="25">
        <v>9.5399999999999991</v>
      </c>
      <c r="H207" s="15">
        <v>451.82</v>
      </c>
      <c r="I207" s="15">
        <f t="shared" si="96"/>
        <v>593.01374999999996</v>
      </c>
      <c r="J207" s="15">
        <f t="shared" si="97"/>
        <v>5657.3511749999989</v>
      </c>
      <c r="K207" s="42">
        <f t="shared" si="98"/>
        <v>6.3271869529397838E-3</v>
      </c>
    </row>
    <row r="208" spans="2:13" s="34" customFormat="1" ht="20.100000000000001" customHeight="1">
      <c r="B208" s="39" t="s">
        <v>541</v>
      </c>
      <c r="C208" s="9"/>
      <c r="D208" s="9"/>
      <c r="E208" s="10" t="s">
        <v>542</v>
      </c>
      <c r="F208" s="9"/>
      <c r="G208" s="11"/>
      <c r="H208" s="12"/>
      <c r="I208" s="12"/>
      <c r="J208" s="12">
        <f>SUM(J209)</f>
        <v>2078.4881249999999</v>
      </c>
      <c r="K208" s="40">
        <f>SUM(K209)</f>
        <v>2.3245831025047294E-3</v>
      </c>
      <c r="M208" s="13"/>
    </row>
    <row r="209" spans="2:13" ht="20.100000000000001" customHeight="1">
      <c r="B209" s="41" t="s">
        <v>543</v>
      </c>
      <c r="C209" s="24" t="s">
        <v>62</v>
      </c>
      <c r="D209" s="24" t="s">
        <v>27</v>
      </c>
      <c r="E209" s="14" t="s">
        <v>544</v>
      </c>
      <c r="F209" s="24" t="s">
        <v>28</v>
      </c>
      <c r="G209" s="25">
        <v>7</v>
      </c>
      <c r="H209" s="15">
        <v>226.23</v>
      </c>
      <c r="I209" s="15">
        <f>H209*$K$3</f>
        <v>296.926875</v>
      </c>
      <c r="J209" s="15">
        <f>G209*I209</f>
        <v>2078.4881249999999</v>
      </c>
      <c r="K209" s="42">
        <f>J209/$K$248</f>
        <v>2.3245831025047294E-3</v>
      </c>
      <c r="L209" s="35"/>
    </row>
    <row r="210" spans="2:13" s="34" customFormat="1" ht="20.100000000000001" customHeight="1">
      <c r="B210" s="39" t="s">
        <v>545</v>
      </c>
      <c r="C210" s="9"/>
      <c r="D210" s="9"/>
      <c r="E210" s="10" t="s">
        <v>546</v>
      </c>
      <c r="F210" s="9"/>
      <c r="G210" s="11"/>
      <c r="H210" s="12"/>
      <c r="I210" s="12"/>
      <c r="J210" s="12">
        <f>SUM(J211:J216)</f>
        <v>1243.1343749999999</v>
      </c>
      <c r="K210" s="40">
        <f>SUM(K211:K216)</f>
        <v>1.3903226713252342E-3</v>
      </c>
      <c r="L210" s="36"/>
      <c r="M210" s="13"/>
    </row>
    <row r="211" spans="2:13" ht="30" customHeight="1">
      <c r="B211" s="41" t="s">
        <v>547</v>
      </c>
      <c r="C211" s="24" t="s">
        <v>548</v>
      </c>
      <c r="D211" s="24" t="s">
        <v>3</v>
      </c>
      <c r="E211" s="14" t="s">
        <v>549</v>
      </c>
      <c r="F211" s="24" t="s">
        <v>29</v>
      </c>
      <c r="G211" s="25">
        <v>7</v>
      </c>
      <c r="H211" s="15">
        <v>71.89</v>
      </c>
      <c r="I211" s="15">
        <f t="shared" ref="I211:I216" si="99">H211*$K$3</f>
        <v>94.355625000000003</v>
      </c>
      <c r="J211" s="15">
        <f t="shared" ref="J211:J216" si="100">G211*I211</f>
        <v>660.489375</v>
      </c>
      <c r="K211" s="42">
        <f t="shared" ref="K211:K216" si="101">J211/$K$248</f>
        <v>7.3869194730612653E-4</v>
      </c>
    </row>
    <row r="212" spans="2:13" ht="20.100000000000001" customHeight="1">
      <c r="B212" s="41" t="s">
        <v>550</v>
      </c>
      <c r="C212" s="24" t="s">
        <v>551</v>
      </c>
      <c r="D212" s="24" t="s">
        <v>25</v>
      </c>
      <c r="E212" s="14" t="s">
        <v>552</v>
      </c>
      <c r="F212" s="24" t="s">
        <v>28</v>
      </c>
      <c r="G212" s="25">
        <v>5</v>
      </c>
      <c r="H212" s="15">
        <v>28.61</v>
      </c>
      <c r="I212" s="15">
        <f t="shared" si="99"/>
        <v>37.550624999999997</v>
      </c>
      <c r="J212" s="15">
        <f t="shared" si="100"/>
        <v>187.75312499999998</v>
      </c>
      <c r="K212" s="42">
        <f t="shared" si="101"/>
        <v>2.099832741731244E-4</v>
      </c>
      <c r="L212" s="35"/>
    </row>
    <row r="213" spans="2:13" ht="30" customHeight="1">
      <c r="B213" s="41" t="s">
        <v>553</v>
      </c>
      <c r="C213" s="24" t="s">
        <v>554</v>
      </c>
      <c r="D213" s="24" t="s">
        <v>3</v>
      </c>
      <c r="E213" s="14" t="s">
        <v>555</v>
      </c>
      <c r="F213" s="24" t="s">
        <v>28</v>
      </c>
      <c r="G213" s="25">
        <v>1</v>
      </c>
      <c r="H213" s="15">
        <v>69.489999999999995</v>
      </c>
      <c r="I213" s="15">
        <f t="shared" si="99"/>
        <v>91.205624999999998</v>
      </c>
      <c r="J213" s="15">
        <f t="shared" si="100"/>
        <v>91.205624999999998</v>
      </c>
      <c r="K213" s="42">
        <f t="shared" si="101"/>
        <v>1.0200445803768204E-4</v>
      </c>
      <c r="L213" s="35"/>
    </row>
    <row r="214" spans="2:13" ht="30" customHeight="1">
      <c r="B214" s="41" t="s">
        <v>556</v>
      </c>
      <c r="C214" s="24" t="s">
        <v>61</v>
      </c>
      <c r="D214" s="24" t="s">
        <v>3</v>
      </c>
      <c r="E214" s="14" t="s">
        <v>557</v>
      </c>
      <c r="F214" s="24" t="s">
        <v>28</v>
      </c>
      <c r="G214" s="25">
        <v>2</v>
      </c>
      <c r="H214" s="15">
        <v>50.36</v>
      </c>
      <c r="I214" s="15">
        <f t="shared" si="99"/>
        <v>66.097499999999997</v>
      </c>
      <c r="J214" s="15">
        <f t="shared" si="100"/>
        <v>132.19499999999999</v>
      </c>
      <c r="K214" s="42">
        <f t="shared" si="101"/>
        <v>1.4784701415391184E-4</v>
      </c>
    </row>
    <row r="215" spans="2:13" ht="20.100000000000001" customHeight="1">
      <c r="B215" s="41" t="s">
        <v>558</v>
      </c>
      <c r="C215" s="24" t="s">
        <v>559</v>
      </c>
      <c r="D215" s="24" t="s">
        <v>3</v>
      </c>
      <c r="E215" s="14" t="s">
        <v>560</v>
      </c>
      <c r="F215" s="24" t="s">
        <v>28</v>
      </c>
      <c r="G215" s="25">
        <v>1</v>
      </c>
      <c r="H215" s="15">
        <v>35.5</v>
      </c>
      <c r="I215" s="15">
        <f t="shared" si="99"/>
        <v>46.59375</v>
      </c>
      <c r="J215" s="15">
        <f t="shared" si="100"/>
        <v>46.59375</v>
      </c>
      <c r="K215" s="42">
        <f t="shared" si="101"/>
        <v>5.2110494464494354E-5</v>
      </c>
    </row>
    <row r="216" spans="2:13" ht="30" customHeight="1">
      <c r="B216" s="41" t="s">
        <v>561</v>
      </c>
      <c r="C216" s="24" t="s">
        <v>60</v>
      </c>
      <c r="D216" s="24" t="s">
        <v>3</v>
      </c>
      <c r="E216" s="14" t="s">
        <v>562</v>
      </c>
      <c r="F216" s="24" t="s">
        <v>28</v>
      </c>
      <c r="G216" s="25">
        <v>3</v>
      </c>
      <c r="H216" s="15">
        <v>31.72</v>
      </c>
      <c r="I216" s="15">
        <f t="shared" si="99"/>
        <v>41.6325</v>
      </c>
      <c r="J216" s="15">
        <f t="shared" si="100"/>
        <v>124.89750000000001</v>
      </c>
      <c r="K216" s="42">
        <f t="shared" si="101"/>
        <v>1.3968548318989528E-4</v>
      </c>
    </row>
    <row r="217" spans="2:13" s="34" customFormat="1" ht="20.100000000000001" customHeight="1">
      <c r="B217" s="39" t="s">
        <v>563</v>
      </c>
      <c r="C217" s="9"/>
      <c r="D217" s="9"/>
      <c r="E217" s="10" t="s">
        <v>43</v>
      </c>
      <c r="F217" s="9"/>
      <c r="G217" s="11"/>
      <c r="H217" s="12"/>
      <c r="I217" s="12"/>
      <c r="J217" s="12">
        <f>SUM(J218:J220)</f>
        <v>24052.561312500002</v>
      </c>
      <c r="K217" s="40">
        <f>SUM(K218:K220)</f>
        <v>2.6900407525299902E-2</v>
      </c>
      <c r="M217" s="13"/>
    </row>
    <row r="218" spans="2:13" ht="20.100000000000001" customHeight="1">
      <c r="B218" s="41" t="s">
        <v>564</v>
      </c>
      <c r="C218" s="24" t="s">
        <v>565</v>
      </c>
      <c r="D218" s="24" t="s">
        <v>3</v>
      </c>
      <c r="E218" s="14" t="s">
        <v>566</v>
      </c>
      <c r="F218" s="24" t="s">
        <v>1</v>
      </c>
      <c r="G218" s="25">
        <v>58.5</v>
      </c>
      <c r="H218" s="15">
        <v>185.05</v>
      </c>
      <c r="I218" s="15">
        <f t="shared" ref="I218:I220" si="102">H218*$K$3</f>
        <v>242.87812500000001</v>
      </c>
      <c r="J218" s="15">
        <f t="shared" ref="J218:J220" si="103">G218*I218</f>
        <v>14208.370312500001</v>
      </c>
      <c r="K218" s="42">
        <f t="shared" ref="K218:K220" si="104">J218/$K$248</f>
        <v>1.5890654916571798E-2</v>
      </c>
    </row>
    <row r="219" spans="2:13" ht="20.100000000000001" customHeight="1">
      <c r="B219" s="41" t="s">
        <v>567</v>
      </c>
      <c r="C219" s="24" t="s">
        <v>568</v>
      </c>
      <c r="D219" s="24" t="s">
        <v>3</v>
      </c>
      <c r="E219" s="14" t="s">
        <v>569</v>
      </c>
      <c r="F219" s="24" t="s">
        <v>1</v>
      </c>
      <c r="G219" s="25">
        <v>2.1</v>
      </c>
      <c r="H219" s="15">
        <v>159.08000000000001</v>
      </c>
      <c r="I219" s="15">
        <f t="shared" si="102"/>
        <v>208.79250000000002</v>
      </c>
      <c r="J219" s="15">
        <f t="shared" si="103"/>
        <v>438.46425000000005</v>
      </c>
      <c r="K219" s="42">
        <f t="shared" si="104"/>
        <v>4.9037883562717463E-4</v>
      </c>
    </row>
    <row r="220" spans="2:13" ht="20.100000000000001" customHeight="1">
      <c r="B220" s="41" t="s">
        <v>570</v>
      </c>
      <c r="C220" s="24" t="s">
        <v>571</v>
      </c>
      <c r="D220" s="24" t="s">
        <v>3</v>
      </c>
      <c r="E220" s="14" t="s">
        <v>572</v>
      </c>
      <c r="F220" s="24" t="s">
        <v>1</v>
      </c>
      <c r="G220" s="25">
        <v>11.4</v>
      </c>
      <c r="H220" s="15">
        <v>628.62</v>
      </c>
      <c r="I220" s="15">
        <f t="shared" si="102"/>
        <v>825.06375000000003</v>
      </c>
      <c r="J220" s="15">
        <f t="shared" si="103"/>
        <v>9405.7267499999998</v>
      </c>
      <c r="K220" s="42">
        <f t="shared" si="104"/>
        <v>1.0519373773100929E-2</v>
      </c>
    </row>
    <row r="221" spans="2:13" s="34" customFormat="1" ht="20.100000000000001" customHeight="1">
      <c r="B221" s="39" t="s">
        <v>573</v>
      </c>
      <c r="C221" s="9"/>
      <c r="D221" s="9"/>
      <c r="E221" s="10" t="s">
        <v>574</v>
      </c>
      <c r="F221" s="9"/>
      <c r="G221" s="11"/>
      <c r="H221" s="12"/>
      <c r="I221" s="12"/>
      <c r="J221" s="12">
        <f>SUM(J222)</f>
        <v>13013.936250000001</v>
      </c>
      <c r="K221" s="40">
        <f>SUM(K222)</f>
        <v>1.4554798721221356E-2</v>
      </c>
      <c r="M221" s="13"/>
    </row>
    <row r="222" spans="2:13" s="34" customFormat="1" ht="20.100000000000001" customHeight="1">
      <c r="B222" s="39" t="s">
        <v>575</v>
      </c>
      <c r="C222" s="9"/>
      <c r="D222" s="9"/>
      <c r="E222" s="10" t="s">
        <v>576</v>
      </c>
      <c r="F222" s="9"/>
      <c r="G222" s="11"/>
      <c r="H222" s="12"/>
      <c r="I222" s="12"/>
      <c r="J222" s="12">
        <f>SUM(J223:J234)</f>
        <v>13013.936250000001</v>
      </c>
      <c r="K222" s="40">
        <f>SUM(K223:K234)</f>
        <v>1.4554798721221356E-2</v>
      </c>
      <c r="M222" s="13"/>
    </row>
    <row r="223" spans="2:13" ht="20.100000000000001" customHeight="1">
      <c r="B223" s="41" t="s">
        <v>577</v>
      </c>
      <c r="C223" s="24" t="s">
        <v>578</v>
      </c>
      <c r="D223" s="24" t="s">
        <v>3</v>
      </c>
      <c r="E223" s="14" t="s">
        <v>579</v>
      </c>
      <c r="F223" s="24" t="s">
        <v>29</v>
      </c>
      <c r="G223" s="25">
        <v>110</v>
      </c>
      <c r="H223" s="15">
        <v>34.6</v>
      </c>
      <c r="I223" s="15">
        <f t="shared" ref="I223:I234" si="105">H223*$K$3</f>
        <v>45.412500000000001</v>
      </c>
      <c r="J223" s="15">
        <f t="shared" ref="J223:J234" si="106">G223*I223</f>
        <v>4995.375</v>
      </c>
      <c r="K223" s="42">
        <f t="shared" ref="K223:K234" si="107">J223/$K$248</f>
        <v>5.5868321670948032E-3</v>
      </c>
    </row>
    <row r="224" spans="2:13" ht="30" customHeight="1">
      <c r="B224" s="41" t="s">
        <v>580</v>
      </c>
      <c r="C224" s="24" t="s">
        <v>581</v>
      </c>
      <c r="D224" s="24" t="s">
        <v>3</v>
      </c>
      <c r="E224" s="14" t="s">
        <v>582</v>
      </c>
      <c r="F224" s="24" t="s">
        <v>28</v>
      </c>
      <c r="G224" s="25">
        <v>26</v>
      </c>
      <c r="H224" s="15">
        <v>16.59</v>
      </c>
      <c r="I224" s="15">
        <f t="shared" si="105"/>
        <v>21.774374999999999</v>
      </c>
      <c r="J224" s="15">
        <f t="shared" si="106"/>
        <v>566.13374999999996</v>
      </c>
      <c r="K224" s="42">
        <f t="shared" si="107"/>
        <v>6.331645262623942E-4</v>
      </c>
    </row>
    <row r="225" spans="2:13" ht="30" customHeight="1">
      <c r="B225" s="41" t="s">
        <v>583</v>
      </c>
      <c r="C225" s="24" t="s">
        <v>584</v>
      </c>
      <c r="D225" s="24" t="s">
        <v>3</v>
      </c>
      <c r="E225" s="14" t="s">
        <v>585</v>
      </c>
      <c r="F225" s="24" t="s">
        <v>28</v>
      </c>
      <c r="G225" s="25">
        <v>45</v>
      </c>
      <c r="H225" s="15">
        <v>10.5</v>
      </c>
      <c r="I225" s="15">
        <f t="shared" si="105"/>
        <v>13.78125</v>
      </c>
      <c r="J225" s="15">
        <f t="shared" si="106"/>
        <v>620.15625</v>
      </c>
      <c r="K225" s="42">
        <f t="shared" si="107"/>
        <v>6.935833418161572E-4</v>
      </c>
    </row>
    <row r="226" spans="2:13" ht="20.100000000000001" customHeight="1">
      <c r="B226" s="41" t="s">
        <v>586</v>
      </c>
      <c r="C226" s="24" t="s">
        <v>587</v>
      </c>
      <c r="D226" s="24" t="s">
        <v>3</v>
      </c>
      <c r="E226" s="14" t="s">
        <v>588</v>
      </c>
      <c r="F226" s="24" t="s">
        <v>650</v>
      </c>
      <c r="G226" s="25">
        <v>45</v>
      </c>
      <c r="H226" s="15">
        <v>6.06</v>
      </c>
      <c r="I226" s="15">
        <f t="shared" si="105"/>
        <v>7.9537499999999994</v>
      </c>
      <c r="J226" s="15">
        <f t="shared" si="106"/>
        <v>357.91874999999999</v>
      </c>
      <c r="K226" s="42">
        <f t="shared" si="107"/>
        <v>4.0029667156246787E-4</v>
      </c>
    </row>
    <row r="227" spans="2:13" ht="20.100000000000001" customHeight="1">
      <c r="B227" s="41" t="s">
        <v>589</v>
      </c>
      <c r="C227" s="24" t="s">
        <v>284</v>
      </c>
      <c r="D227" s="24" t="s">
        <v>3</v>
      </c>
      <c r="E227" s="14" t="s">
        <v>285</v>
      </c>
      <c r="F227" s="24" t="s">
        <v>29</v>
      </c>
      <c r="G227" s="25">
        <v>130</v>
      </c>
      <c r="H227" s="15">
        <v>2.39</v>
      </c>
      <c r="I227" s="15">
        <f t="shared" si="105"/>
        <v>3.1368750000000003</v>
      </c>
      <c r="J227" s="15">
        <f t="shared" si="106"/>
        <v>407.79375000000005</v>
      </c>
      <c r="K227" s="42">
        <f t="shared" si="107"/>
        <v>4.5607691915826472E-4</v>
      </c>
    </row>
    <row r="228" spans="2:13" ht="20.100000000000001" customHeight="1">
      <c r="B228" s="41" t="s">
        <v>590</v>
      </c>
      <c r="C228" s="24" t="s">
        <v>591</v>
      </c>
      <c r="D228" s="24" t="s">
        <v>27</v>
      </c>
      <c r="E228" s="14" t="s">
        <v>592</v>
      </c>
      <c r="F228" s="24" t="s">
        <v>29</v>
      </c>
      <c r="G228" s="25">
        <v>205</v>
      </c>
      <c r="H228" s="15">
        <v>11.72</v>
      </c>
      <c r="I228" s="15">
        <f t="shared" si="105"/>
        <v>15.3825</v>
      </c>
      <c r="J228" s="15">
        <f t="shared" si="106"/>
        <v>3153.4124999999999</v>
      </c>
      <c r="K228" s="42">
        <f t="shared" si="107"/>
        <v>3.5267795493068767E-3</v>
      </c>
    </row>
    <row r="229" spans="2:13" ht="20.100000000000001" customHeight="1">
      <c r="B229" s="41" t="s">
        <v>593</v>
      </c>
      <c r="C229" s="24" t="s">
        <v>594</v>
      </c>
      <c r="D229" s="24" t="s">
        <v>26</v>
      </c>
      <c r="E229" s="14" t="s">
        <v>595</v>
      </c>
      <c r="F229" s="24" t="s">
        <v>28</v>
      </c>
      <c r="G229" s="25">
        <v>1</v>
      </c>
      <c r="H229" s="15">
        <v>64.099999999999994</v>
      </c>
      <c r="I229" s="15">
        <f t="shared" si="105"/>
        <v>84.131249999999994</v>
      </c>
      <c r="J229" s="15">
        <f t="shared" si="106"/>
        <v>84.131249999999994</v>
      </c>
      <c r="K229" s="42">
        <f t="shared" si="107"/>
        <v>9.4092470286594017E-5</v>
      </c>
    </row>
    <row r="230" spans="2:13" ht="30" customHeight="1">
      <c r="B230" s="41" t="s">
        <v>596</v>
      </c>
      <c r="C230" s="24" t="s">
        <v>597</v>
      </c>
      <c r="D230" s="24" t="s">
        <v>3</v>
      </c>
      <c r="E230" s="14" t="s">
        <v>598</v>
      </c>
      <c r="F230" s="24" t="s">
        <v>28</v>
      </c>
      <c r="G230" s="25">
        <v>1</v>
      </c>
      <c r="H230" s="15">
        <v>228.06</v>
      </c>
      <c r="I230" s="15">
        <f t="shared" si="105"/>
        <v>299.32875000000001</v>
      </c>
      <c r="J230" s="15">
        <f t="shared" si="106"/>
        <v>299.32875000000001</v>
      </c>
      <c r="K230" s="42">
        <f t="shared" si="107"/>
        <v>3.3476955964993193E-4</v>
      </c>
    </row>
    <row r="231" spans="2:13" ht="20.100000000000001" customHeight="1">
      <c r="B231" s="41" t="s">
        <v>599</v>
      </c>
      <c r="C231" s="24" t="s">
        <v>600</v>
      </c>
      <c r="D231" s="24" t="s">
        <v>3</v>
      </c>
      <c r="E231" s="14" t="s">
        <v>601</v>
      </c>
      <c r="F231" s="24" t="s">
        <v>28</v>
      </c>
      <c r="G231" s="25">
        <v>19</v>
      </c>
      <c r="H231" s="15">
        <v>44.3</v>
      </c>
      <c r="I231" s="15">
        <f t="shared" si="105"/>
        <v>58.143749999999997</v>
      </c>
      <c r="J231" s="15">
        <f t="shared" si="106"/>
        <v>1104.73125</v>
      </c>
      <c r="K231" s="42">
        <f t="shared" si="107"/>
        <v>1.2355324842468986E-3</v>
      </c>
      <c r="L231" s="35"/>
    </row>
    <row r="232" spans="2:13" ht="20.100000000000001" customHeight="1">
      <c r="B232" s="41" t="s">
        <v>602</v>
      </c>
      <c r="C232" s="24" t="s">
        <v>603</v>
      </c>
      <c r="D232" s="24" t="s">
        <v>3</v>
      </c>
      <c r="E232" s="14" t="s">
        <v>604</v>
      </c>
      <c r="F232" s="24" t="s">
        <v>28</v>
      </c>
      <c r="G232" s="25">
        <v>19</v>
      </c>
      <c r="H232" s="15">
        <v>29.55</v>
      </c>
      <c r="I232" s="15">
        <f t="shared" si="105"/>
        <v>38.784375000000004</v>
      </c>
      <c r="J232" s="15">
        <f t="shared" si="106"/>
        <v>736.90312500000005</v>
      </c>
      <c r="K232" s="42">
        <f t="shared" si="107"/>
        <v>8.2415315822789736E-4</v>
      </c>
      <c r="L232" s="35"/>
    </row>
    <row r="233" spans="2:13" ht="20.100000000000001" customHeight="1">
      <c r="B233" s="41" t="s">
        <v>605</v>
      </c>
      <c r="C233" s="24" t="s">
        <v>295</v>
      </c>
      <c r="D233" s="24" t="s">
        <v>3</v>
      </c>
      <c r="E233" s="14" t="s">
        <v>296</v>
      </c>
      <c r="F233" s="24" t="s">
        <v>28</v>
      </c>
      <c r="G233" s="25">
        <v>5</v>
      </c>
      <c r="H233" s="15">
        <v>28.11</v>
      </c>
      <c r="I233" s="15">
        <f t="shared" si="105"/>
        <v>36.894374999999997</v>
      </c>
      <c r="J233" s="15">
        <f t="shared" si="106"/>
        <v>184.47187499999998</v>
      </c>
      <c r="K233" s="42">
        <f t="shared" si="107"/>
        <v>2.0631352104182198E-4</v>
      </c>
      <c r="L233" s="35"/>
      <c r="M233" s="28"/>
    </row>
    <row r="234" spans="2:13" ht="20.100000000000001" customHeight="1">
      <c r="B234" s="41" t="s">
        <v>606</v>
      </c>
      <c r="C234" s="24" t="s">
        <v>309</v>
      </c>
      <c r="D234" s="24" t="s">
        <v>3</v>
      </c>
      <c r="E234" s="14" t="s">
        <v>607</v>
      </c>
      <c r="F234" s="24" t="s">
        <v>28</v>
      </c>
      <c r="G234" s="25">
        <v>22</v>
      </c>
      <c r="H234" s="15">
        <v>17.440000000000001</v>
      </c>
      <c r="I234" s="15">
        <f t="shared" si="105"/>
        <v>22.89</v>
      </c>
      <c r="J234" s="15">
        <f t="shared" si="106"/>
        <v>503.58000000000004</v>
      </c>
      <c r="K234" s="42">
        <f t="shared" si="107"/>
        <v>5.6320435256724491E-4</v>
      </c>
      <c r="M234" s="28"/>
    </row>
    <row r="235" spans="2:13" s="34" customFormat="1" ht="20.100000000000001" customHeight="1">
      <c r="B235" s="39" t="s">
        <v>608</v>
      </c>
      <c r="C235" s="9"/>
      <c r="D235" s="9"/>
      <c r="E235" s="10" t="s">
        <v>609</v>
      </c>
      <c r="F235" s="9"/>
      <c r="G235" s="11"/>
      <c r="H235" s="12"/>
      <c r="I235" s="12"/>
      <c r="J235" s="12">
        <f>J236+J240</f>
        <v>5722.7775937499991</v>
      </c>
      <c r="K235" s="40">
        <f>SUM(K196:K234,K236,K240)</f>
        <v>0.16493779709763093</v>
      </c>
    </row>
    <row r="236" spans="2:13" s="34" customFormat="1" ht="20.100000000000001" customHeight="1">
      <c r="B236" s="39" t="s">
        <v>610</v>
      </c>
      <c r="C236" s="9"/>
      <c r="D236" s="9"/>
      <c r="E236" s="10" t="s">
        <v>611</v>
      </c>
      <c r="F236" s="9"/>
      <c r="G236" s="11"/>
      <c r="H236" s="12"/>
      <c r="I236" s="12"/>
      <c r="J236" s="12">
        <f>SUM(J237:J239)</f>
        <v>3824.5403437499995</v>
      </c>
      <c r="K236" s="40">
        <f>SUM(K237:K239)</f>
        <v>4.2773695702153121E-3</v>
      </c>
    </row>
    <row r="237" spans="2:13" ht="20.100000000000001" customHeight="1">
      <c r="B237" s="41" t="s">
        <v>612</v>
      </c>
      <c r="C237" s="24" t="s">
        <v>613</v>
      </c>
      <c r="D237" s="24" t="s">
        <v>26</v>
      </c>
      <c r="E237" s="14" t="s">
        <v>614</v>
      </c>
      <c r="F237" s="24" t="s">
        <v>29</v>
      </c>
      <c r="G237" s="25">
        <v>7.25</v>
      </c>
      <c r="H237" s="15">
        <v>117.87</v>
      </c>
      <c r="I237" s="15">
        <f t="shared" ref="I237:I239" si="108">H237*$K$3</f>
        <v>154.704375</v>
      </c>
      <c r="J237" s="15">
        <f t="shared" ref="J237:J239" si="109">G237*I237</f>
        <v>1121.60671875</v>
      </c>
      <c r="K237" s="42">
        <f t="shared" ref="K237:K239" si="110">J237/$K$248</f>
        <v>1.2544060246011868E-3</v>
      </c>
      <c r="M237" s="28"/>
    </row>
    <row r="238" spans="2:13" ht="20.100000000000001" customHeight="1">
      <c r="B238" s="41" t="s">
        <v>615</v>
      </c>
      <c r="C238" s="24" t="s">
        <v>616</v>
      </c>
      <c r="D238" s="24" t="s">
        <v>25</v>
      </c>
      <c r="E238" s="14" t="s">
        <v>617</v>
      </c>
      <c r="F238" s="24" t="s">
        <v>1</v>
      </c>
      <c r="G238" s="25">
        <v>4.2</v>
      </c>
      <c r="H238" s="15">
        <v>487.09</v>
      </c>
      <c r="I238" s="15">
        <f t="shared" si="108"/>
        <v>639.30562499999996</v>
      </c>
      <c r="J238" s="15">
        <f t="shared" si="109"/>
        <v>2685.0836249999998</v>
      </c>
      <c r="K238" s="42">
        <f t="shared" si="110"/>
        <v>3.0030000885798401E-3</v>
      </c>
      <c r="M238" s="28"/>
    </row>
    <row r="239" spans="2:13" ht="20.100000000000001" customHeight="1">
      <c r="B239" s="41" t="s">
        <v>618</v>
      </c>
      <c r="C239" s="24" t="s">
        <v>619</v>
      </c>
      <c r="D239" s="24" t="s">
        <v>26</v>
      </c>
      <c r="E239" s="14" t="s">
        <v>66</v>
      </c>
      <c r="F239" s="24" t="s">
        <v>28</v>
      </c>
      <c r="G239" s="25">
        <v>2</v>
      </c>
      <c r="H239" s="15">
        <v>6.8</v>
      </c>
      <c r="I239" s="15">
        <f t="shared" si="108"/>
        <v>8.9249999999999989</v>
      </c>
      <c r="J239" s="15">
        <f t="shared" si="109"/>
        <v>17.849999999999998</v>
      </c>
      <c r="K239" s="42">
        <f t="shared" si="110"/>
        <v>1.9963457034285158E-5</v>
      </c>
      <c r="M239" s="28"/>
    </row>
    <row r="240" spans="2:13" s="34" customFormat="1" ht="20.100000000000001" customHeight="1">
      <c r="B240" s="39" t="s">
        <v>620</v>
      </c>
      <c r="C240" s="9"/>
      <c r="D240" s="9"/>
      <c r="E240" s="10" t="s">
        <v>49</v>
      </c>
      <c r="F240" s="9"/>
      <c r="G240" s="11"/>
      <c r="H240" s="12"/>
      <c r="I240" s="12"/>
      <c r="J240" s="12">
        <f>SUM(J241:J243)</f>
        <v>1898.2372499999997</v>
      </c>
      <c r="K240" s="40">
        <f>SUM(K241:K243)</f>
        <v>2.122990351891015E-3</v>
      </c>
    </row>
    <row r="241" spans="2:13" ht="30" customHeight="1">
      <c r="B241" s="41" t="s">
        <v>621</v>
      </c>
      <c r="C241" s="24" t="s">
        <v>622</v>
      </c>
      <c r="D241" s="24" t="s">
        <v>3</v>
      </c>
      <c r="E241" s="14" t="s">
        <v>623</v>
      </c>
      <c r="F241" s="24" t="s">
        <v>1</v>
      </c>
      <c r="G241" s="25">
        <v>15.6</v>
      </c>
      <c r="H241" s="15">
        <v>40.22</v>
      </c>
      <c r="I241" s="15">
        <f t="shared" ref="I241:I243" si="111">H241*$K$3</f>
        <v>52.78875</v>
      </c>
      <c r="J241" s="15">
        <f t="shared" ref="J241:J243" si="112">G241*I241</f>
        <v>823.50450000000001</v>
      </c>
      <c r="K241" s="42">
        <f t="shared" ref="K241:K243" si="113">J241/$K$248</f>
        <v>9.2100821867173574E-4</v>
      </c>
      <c r="M241" s="28"/>
    </row>
    <row r="242" spans="2:13" ht="30" customHeight="1">
      <c r="B242" s="41" t="s">
        <v>624</v>
      </c>
      <c r="C242" s="24" t="s">
        <v>625</v>
      </c>
      <c r="D242" s="24" t="s">
        <v>3</v>
      </c>
      <c r="E242" s="14" t="s">
        <v>626</v>
      </c>
      <c r="F242" s="24" t="s">
        <v>1</v>
      </c>
      <c r="G242" s="25">
        <v>9.1999999999999993</v>
      </c>
      <c r="H242" s="15">
        <v>46.41</v>
      </c>
      <c r="I242" s="15">
        <f t="shared" si="111"/>
        <v>60.913124999999994</v>
      </c>
      <c r="J242" s="15">
        <f t="shared" si="112"/>
        <v>560.4007499999999</v>
      </c>
      <c r="K242" s="42">
        <f t="shared" si="113"/>
        <v>6.2675273359138247E-4</v>
      </c>
      <c r="M242" s="28"/>
    </row>
    <row r="243" spans="2:13" ht="30" customHeight="1">
      <c r="B243" s="41" t="s">
        <v>627</v>
      </c>
      <c r="C243" s="24" t="s">
        <v>628</v>
      </c>
      <c r="D243" s="24" t="s">
        <v>3</v>
      </c>
      <c r="E243" s="14" t="s">
        <v>629</v>
      </c>
      <c r="F243" s="24" t="s">
        <v>29</v>
      </c>
      <c r="G243" s="25">
        <v>15.6</v>
      </c>
      <c r="H243" s="15">
        <v>25.12</v>
      </c>
      <c r="I243" s="15">
        <f t="shared" si="111"/>
        <v>32.97</v>
      </c>
      <c r="J243" s="15">
        <f t="shared" si="112"/>
        <v>514.33199999999999</v>
      </c>
      <c r="K243" s="42">
        <f t="shared" si="113"/>
        <v>5.7522939962789666E-4</v>
      </c>
      <c r="M243" s="28"/>
    </row>
    <row r="244" spans="2:13" s="34" customFormat="1" ht="20.100000000000001" customHeight="1">
      <c r="B244" s="39" t="s">
        <v>630</v>
      </c>
      <c r="C244" s="9"/>
      <c r="D244" s="9"/>
      <c r="E244" s="10" t="s">
        <v>631</v>
      </c>
      <c r="F244" s="9"/>
      <c r="G244" s="11"/>
      <c r="H244" s="12"/>
      <c r="I244" s="12"/>
      <c r="J244" s="12">
        <f>SUM(J245)</f>
        <v>3713.2189499999999</v>
      </c>
      <c r="K244" s="40">
        <f>SUM(K245)</f>
        <v>4.1528676172111183E-3</v>
      </c>
    </row>
    <row r="245" spans="2:13" s="34" customFormat="1" ht="20.100000000000001" customHeight="1">
      <c r="B245" s="39" t="s">
        <v>632</v>
      </c>
      <c r="C245" s="9"/>
      <c r="D245" s="9"/>
      <c r="E245" s="10" t="s">
        <v>633</v>
      </c>
      <c r="F245" s="9"/>
      <c r="G245" s="11"/>
      <c r="H245" s="12"/>
      <c r="I245" s="12"/>
      <c r="J245" s="12">
        <f>SUM(J246)</f>
        <v>3713.2189499999999</v>
      </c>
      <c r="K245" s="40">
        <f>SUM(K246)</f>
        <v>4.1528676172111183E-3</v>
      </c>
    </row>
    <row r="246" spans="2:13" ht="20.100000000000001" customHeight="1">
      <c r="B246" s="41" t="s">
        <v>634</v>
      </c>
      <c r="C246" s="24" t="s">
        <v>30</v>
      </c>
      <c r="D246" s="24" t="s">
        <v>3</v>
      </c>
      <c r="E246" s="14" t="s">
        <v>635</v>
      </c>
      <c r="F246" s="24" t="s">
        <v>1</v>
      </c>
      <c r="G246" s="25">
        <v>727.28</v>
      </c>
      <c r="H246" s="15">
        <v>3.89</v>
      </c>
      <c r="I246" s="15">
        <f>H246*$K$3</f>
        <v>5.1056249999999999</v>
      </c>
      <c r="J246" s="15">
        <f>G246*I246</f>
        <v>3713.2189499999999</v>
      </c>
      <c r="K246" s="42">
        <f>J246/$K$248</f>
        <v>4.1528676172111183E-3</v>
      </c>
      <c r="M246" s="28"/>
    </row>
    <row r="247" spans="2:13" ht="20.100000000000001" customHeight="1">
      <c r="B247" s="37"/>
      <c r="C247" s="37"/>
      <c r="D247" s="37"/>
      <c r="F247" s="37"/>
      <c r="G247" s="37"/>
      <c r="H247" s="17"/>
      <c r="I247" s="17"/>
      <c r="J247" s="17"/>
      <c r="K247" s="26">
        <f>SUM(K5,K10,K15,K21,K26,K78,K136,K146,K159,K166,K175,K182,K187,K195,K221,K235,K244)</f>
        <v>1.1585374371755246</v>
      </c>
      <c r="M247" s="28"/>
    </row>
    <row r="248" spans="2:13" ht="20.100000000000001" customHeight="1">
      <c r="B248" s="56" t="s">
        <v>11</v>
      </c>
      <c r="C248" s="56"/>
      <c r="D248" s="56"/>
      <c r="E248" s="56"/>
      <c r="F248" s="56"/>
      <c r="G248" s="56"/>
      <c r="H248" s="57" t="s">
        <v>12</v>
      </c>
      <c r="I248" s="57"/>
      <c r="J248" s="57"/>
      <c r="K248" s="13">
        <f>SUM(J5,J10,J15,J21,J26,J78,J136,J146,J159,J166,J175,J182,J187,J195,J221,J235,J244)</f>
        <v>894133.71488437511</v>
      </c>
      <c r="M248" s="28"/>
    </row>
    <row r="249" spans="2:13" ht="20.100000000000001" customHeight="1">
      <c r="B249" s="56"/>
      <c r="C249" s="56"/>
      <c r="D249" s="56"/>
      <c r="E249" s="56"/>
      <c r="F249" s="56"/>
      <c r="G249" s="56"/>
      <c r="H249" s="55" t="s">
        <v>13</v>
      </c>
      <c r="I249" s="55"/>
      <c r="J249" s="55"/>
      <c r="K249" s="18">
        <f>K248/$K$3</f>
        <v>681244.73515000008</v>
      </c>
      <c r="M249" s="28"/>
    </row>
    <row r="250" spans="2:13" ht="20.100000000000001" customHeight="1">
      <c r="B250" s="56"/>
      <c r="C250" s="56"/>
      <c r="D250" s="56"/>
      <c r="E250" s="56"/>
      <c r="F250" s="56"/>
      <c r="G250" s="56"/>
      <c r="H250" s="55" t="s">
        <v>14</v>
      </c>
      <c r="I250" s="55"/>
      <c r="J250" s="55"/>
      <c r="K250" s="18">
        <f>K248-K249</f>
        <v>212888.97973437503</v>
      </c>
      <c r="M250" s="28"/>
    </row>
    <row r="251" spans="2:13" ht="99.95" customHeight="1">
      <c r="B251" s="58"/>
      <c r="C251" s="59"/>
      <c r="D251" s="59"/>
      <c r="E251" s="59"/>
      <c r="F251" s="59"/>
      <c r="G251" s="59"/>
      <c r="H251" s="59"/>
      <c r="I251" s="59"/>
      <c r="J251" s="59"/>
      <c r="K251" s="59"/>
    </row>
    <row r="252" spans="2:13" ht="20.100000000000001" customHeight="1">
      <c r="H252" s="55"/>
      <c r="I252" s="55"/>
      <c r="J252" s="55"/>
      <c r="K252" s="18"/>
      <c r="M252" s="28"/>
    </row>
    <row r="253" spans="2:13" ht="20.100000000000001" customHeight="1">
      <c r="H253" s="55"/>
      <c r="I253" s="55"/>
      <c r="J253" s="55"/>
      <c r="K253" s="18"/>
      <c r="M253" s="28"/>
    </row>
    <row r="254" spans="2:13" ht="20.100000000000001" customHeight="1">
      <c r="E254" s="28"/>
      <c r="G254" s="28"/>
      <c r="H254" s="55"/>
      <c r="I254" s="55"/>
      <c r="J254" s="55"/>
      <c r="K254" s="18"/>
      <c r="M254" s="28"/>
    </row>
  </sheetData>
  <autoFilter ref="A4:K250"/>
  <dataConsolidate/>
  <mergeCells count="13">
    <mergeCell ref="B1:K1"/>
    <mergeCell ref="B2:E2"/>
    <mergeCell ref="F2:H3"/>
    <mergeCell ref="I2:J3"/>
    <mergeCell ref="B3:E3"/>
    <mergeCell ref="H252:J252"/>
    <mergeCell ref="H253:J253"/>
    <mergeCell ref="H254:J254"/>
    <mergeCell ref="B248:G250"/>
    <mergeCell ref="H248:J248"/>
    <mergeCell ref="H249:J249"/>
    <mergeCell ref="H250:J250"/>
    <mergeCell ref="B251:K251"/>
  </mergeCells>
  <phoneticPr fontId="37" type="noConversion"/>
  <conditionalFormatting sqref="G4:I4">
    <cfRule type="cellIs" dxfId="8" priority="2350" stopIfTrue="1" operator="equal">
      <formula>0</formula>
    </cfRule>
  </conditionalFormatting>
  <conditionalFormatting sqref="H247">
    <cfRule type="containsText" dxfId="7" priority="121" operator="containsText" text="#N/D">
      <formula>NOT(ISERROR(SEARCH("#N/D",H247)))</formula>
    </cfRule>
    <cfRule type="containsText" dxfId="6" priority="122" operator="containsText" text="#N/D">
      <formula>NOT(ISERROR(SEARCH("#N/D",H247)))</formula>
    </cfRule>
    <cfRule type="containsErrors" priority="123">
      <formula>ISERROR(H247)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horizontalDpi="4294967295" verticalDpi="4294967295" r:id="rId1"/>
  <headerFooter alignWithMargins="0">
    <oddFooter>&amp;CPágina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view="pageBreakPreview" zoomScale="90" zoomScaleNormal="70" zoomScaleSheetLayoutView="90" workbookViewId="0">
      <selection activeCell="G35" sqref="G35"/>
    </sheetView>
  </sheetViews>
  <sheetFormatPr defaultColWidth="9.140625" defaultRowHeight="13.5"/>
  <cols>
    <col min="1" max="1" width="1.7109375" style="28" customWidth="1"/>
    <col min="2" max="2" width="10.7109375" style="28" customWidth="1"/>
    <col min="3" max="3" width="60.7109375" style="28" customWidth="1"/>
    <col min="4" max="4" width="20.7109375" style="28" customWidth="1"/>
    <col min="5" max="5" width="15.7109375" style="38" customWidth="1"/>
    <col min="6" max="6" width="15.7109375" style="28" customWidth="1"/>
    <col min="7" max="11" width="15.7109375" style="23" customWidth="1"/>
    <col min="12" max="16384" width="9.140625" style="28"/>
  </cols>
  <sheetData>
    <row r="1" spans="1:14" ht="30" customHeight="1">
      <c r="A1" s="27"/>
      <c r="B1" s="60" t="s">
        <v>69</v>
      </c>
      <c r="C1" s="60"/>
      <c r="D1" s="60"/>
      <c r="E1" s="60"/>
      <c r="F1" s="60"/>
      <c r="G1" s="60"/>
      <c r="H1" s="60"/>
      <c r="I1" s="60"/>
      <c r="J1" s="60"/>
      <c r="K1" s="60"/>
      <c r="L1" s="43"/>
      <c r="M1" s="43"/>
      <c r="N1" s="43"/>
    </row>
    <row r="2" spans="1:14" ht="24.95" customHeight="1">
      <c r="A2" s="27"/>
      <c r="B2" s="61" t="s">
        <v>73</v>
      </c>
      <c r="C2" s="61"/>
      <c r="D2" s="61"/>
      <c r="E2" s="61"/>
      <c r="F2" s="61"/>
      <c r="G2" s="61"/>
      <c r="H2" s="61"/>
      <c r="I2" s="61"/>
      <c r="J2" s="61"/>
      <c r="K2" s="61"/>
      <c r="L2" s="64"/>
      <c r="M2" s="64"/>
      <c r="N2" s="27"/>
    </row>
    <row r="3" spans="1:14" ht="24.95" customHeight="1">
      <c r="A3" s="2"/>
      <c r="B3" s="61"/>
      <c r="C3" s="61"/>
      <c r="D3" s="61"/>
      <c r="E3" s="61"/>
      <c r="F3" s="61"/>
      <c r="G3" s="61"/>
      <c r="H3" s="61"/>
      <c r="I3" s="61"/>
      <c r="J3" s="61"/>
      <c r="K3" s="61"/>
      <c r="L3" s="64"/>
      <c r="M3" s="64"/>
      <c r="N3" s="21"/>
    </row>
    <row r="4" spans="1:14" s="33" customFormat="1" ht="30" customHeight="1">
      <c r="A4" s="4"/>
      <c r="B4" s="31" t="s">
        <v>0</v>
      </c>
      <c r="C4" s="31" t="s">
        <v>2</v>
      </c>
      <c r="D4" s="31" t="s">
        <v>18</v>
      </c>
      <c r="E4" s="31" t="s">
        <v>19</v>
      </c>
      <c r="F4" s="32" t="s">
        <v>20</v>
      </c>
      <c r="G4" s="5" t="s">
        <v>21</v>
      </c>
      <c r="H4" s="6" t="s">
        <v>22</v>
      </c>
      <c r="I4" s="5" t="s">
        <v>31</v>
      </c>
      <c r="J4" s="6" t="s">
        <v>32</v>
      </c>
      <c r="K4" s="6" t="s">
        <v>33</v>
      </c>
    </row>
    <row r="5" spans="1:14" s="33" customFormat="1" ht="20.100000000000001" customHeight="1">
      <c r="B5" s="41">
        <v>1</v>
      </c>
      <c r="C5" s="14" t="str">
        <f>'Orçamento Sintético'!E5</f>
        <v>SERVIÇOS PRELIMINARES</v>
      </c>
      <c r="D5" s="15">
        <f>'Orçamento Sintético'!J5</f>
        <v>9172.9181250000001</v>
      </c>
      <c r="E5" s="16">
        <f>D5/$D$39</f>
        <v>1.0259000384731265E-2</v>
      </c>
      <c r="F5" s="46">
        <v>1</v>
      </c>
      <c r="G5" s="22"/>
      <c r="H5" s="22"/>
      <c r="I5" s="22"/>
      <c r="J5" s="22"/>
      <c r="K5" s="47"/>
    </row>
    <row r="6" spans="1:14" ht="20.100000000000001" customHeight="1">
      <c r="B6" s="41"/>
      <c r="C6" s="14"/>
      <c r="D6" s="15"/>
      <c r="E6" s="16"/>
      <c r="F6" s="48">
        <f>F5*D5</f>
        <v>9172.9181250000001</v>
      </c>
      <c r="G6" s="22"/>
      <c r="H6" s="22"/>
      <c r="I6" s="22"/>
      <c r="J6" s="22"/>
      <c r="K6" s="47"/>
    </row>
    <row r="7" spans="1:14" ht="20.100000000000001" customHeight="1">
      <c r="B7" s="41">
        <v>2</v>
      </c>
      <c r="C7" s="14" t="str">
        <f>'Orçamento Sintético'!E10</f>
        <v>MOVIMENTO DE TERRAS</v>
      </c>
      <c r="D7" s="15">
        <f>'Orçamento Sintético'!J10</f>
        <v>0</v>
      </c>
      <c r="E7" s="16">
        <f>D7/$D$39</f>
        <v>0</v>
      </c>
      <c r="F7" s="46">
        <v>1</v>
      </c>
      <c r="G7" s="22"/>
      <c r="H7" s="22"/>
      <c r="I7" s="22"/>
      <c r="J7" s="22"/>
      <c r="K7" s="47"/>
    </row>
    <row r="8" spans="1:14" ht="20.100000000000001" customHeight="1">
      <c r="B8" s="41"/>
      <c r="C8" s="14"/>
      <c r="D8" s="15"/>
      <c r="E8" s="16"/>
      <c r="F8" s="48">
        <f>F7*D7</f>
        <v>0</v>
      </c>
      <c r="G8" s="22"/>
      <c r="H8" s="22"/>
      <c r="I8" s="22"/>
      <c r="J8" s="22"/>
      <c r="K8" s="47"/>
    </row>
    <row r="9" spans="1:14" s="33" customFormat="1" ht="20.100000000000001" customHeight="1">
      <c r="B9" s="41">
        <v>3</v>
      </c>
      <c r="C9" s="14" t="str">
        <f>'Orçamento Sintético'!E15</f>
        <v>INFRA-ESTRUTURA: FUNDAÇÕES</v>
      </c>
      <c r="D9" s="15">
        <f>'Orçamento Sintético'!J15</f>
        <v>0</v>
      </c>
      <c r="E9" s="16">
        <f>D9/$D$39</f>
        <v>0</v>
      </c>
      <c r="F9" s="46">
        <v>1</v>
      </c>
      <c r="G9" s="22"/>
      <c r="H9" s="22"/>
      <c r="I9" s="22"/>
      <c r="J9" s="22"/>
      <c r="K9" s="47"/>
    </row>
    <row r="10" spans="1:14" s="33" customFormat="1" ht="20.100000000000001" customHeight="1">
      <c r="B10" s="41"/>
      <c r="C10" s="14"/>
      <c r="D10" s="15"/>
      <c r="E10" s="16"/>
      <c r="F10" s="48">
        <f>F9*D9</f>
        <v>0</v>
      </c>
      <c r="G10" s="22"/>
      <c r="H10" s="22"/>
      <c r="I10" s="22"/>
      <c r="J10" s="22"/>
      <c r="K10" s="47"/>
    </row>
    <row r="11" spans="1:14" ht="20.100000000000001" customHeight="1">
      <c r="B11" s="41">
        <v>4</v>
      </c>
      <c r="C11" s="14" t="str">
        <f>'Orçamento Sintético'!E21</f>
        <v>SUPERESTRUTURA</v>
      </c>
      <c r="D11" s="15">
        <f>'Orçamento Sintético'!J21</f>
        <v>53730.129810000006</v>
      </c>
      <c r="E11" s="16">
        <f>D11/$D$39</f>
        <v>6.0091828454257666E-2</v>
      </c>
      <c r="F11" s="46">
        <v>1</v>
      </c>
      <c r="G11" s="22"/>
      <c r="H11" s="22"/>
      <c r="I11" s="22"/>
      <c r="J11" s="22"/>
      <c r="K11" s="47"/>
    </row>
    <row r="12" spans="1:14" ht="20.100000000000001" customHeight="1">
      <c r="B12" s="41"/>
      <c r="C12" s="14"/>
      <c r="D12" s="15"/>
      <c r="E12" s="16"/>
      <c r="F12" s="48">
        <f>F11*D11</f>
        <v>53730.129810000006</v>
      </c>
      <c r="G12" s="48"/>
      <c r="H12" s="22"/>
      <c r="I12" s="22"/>
      <c r="J12" s="22"/>
      <c r="K12" s="47"/>
    </row>
    <row r="13" spans="1:14" ht="20.100000000000001" customHeight="1">
      <c r="B13" s="41">
        <v>5</v>
      </c>
      <c r="C13" s="14" t="str">
        <f>'Orçamento Sintético'!E26</f>
        <v>INSTALAÇÕES HIDRO-SANITÁRIAS</v>
      </c>
      <c r="D13" s="15">
        <f>'Orçamento Sintético'!J26</f>
        <v>72074.012456250013</v>
      </c>
      <c r="E13" s="16">
        <f>D13/$D$39</f>
        <v>8.060764431142188E-2</v>
      </c>
      <c r="F13" s="22"/>
      <c r="G13" s="46">
        <v>0.4</v>
      </c>
      <c r="H13" s="46">
        <v>0.3</v>
      </c>
      <c r="I13" s="46">
        <v>0.3</v>
      </c>
      <c r="J13" s="22"/>
      <c r="K13" s="47"/>
    </row>
    <row r="14" spans="1:14" ht="20.100000000000001" customHeight="1">
      <c r="B14" s="41"/>
      <c r="C14" s="14"/>
      <c r="D14" s="15"/>
      <c r="E14" s="16"/>
      <c r="F14" s="22"/>
      <c r="G14" s="48">
        <f>G13*D13</f>
        <v>28829.604982500008</v>
      </c>
      <c r="H14" s="48">
        <f>H13*D13</f>
        <v>21622.203736875003</v>
      </c>
      <c r="I14" s="48">
        <f>I13*D13</f>
        <v>21622.203736875003</v>
      </c>
      <c r="J14" s="22"/>
      <c r="K14" s="47"/>
    </row>
    <row r="15" spans="1:14" ht="20.100000000000001" customHeight="1">
      <c r="B15" s="41">
        <v>6</v>
      </c>
      <c r="C15" s="14" t="str">
        <f>'Orçamento Sintético'!E78</f>
        <v>INSTALAÇÕES ELÉTRICAS E TELEFÔNICAS (380/20V)</v>
      </c>
      <c r="D15" s="15">
        <f>'Orçamento Sintético'!J78</f>
        <v>120290.03306249999</v>
      </c>
      <c r="E15" s="16">
        <f>D15/$D$39</f>
        <v>0.13453248777008178</v>
      </c>
      <c r="F15" s="22"/>
      <c r="G15" s="46">
        <v>0.25</v>
      </c>
      <c r="H15" s="46">
        <v>0.25</v>
      </c>
      <c r="I15" s="46">
        <v>0.25</v>
      </c>
      <c r="J15" s="46">
        <v>0.25</v>
      </c>
      <c r="K15" s="47"/>
    </row>
    <row r="16" spans="1:14" ht="20.100000000000001" customHeight="1">
      <c r="B16" s="41"/>
      <c r="C16" s="14"/>
      <c r="D16" s="15"/>
      <c r="E16" s="16"/>
      <c r="F16" s="22"/>
      <c r="G16" s="48">
        <f>G15*D15</f>
        <v>30072.508265624998</v>
      </c>
      <c r="H16" s="48">
        <f>H15*D15</f>
        <v>30072.508265624998</v>
      </c>
      <c r="I16" s="48">
        <f>I15*D15</f>
        <v>30072.508265624998</v>
      </c>
      <c r="J16" s="48">
        <f>J15*D15</f>
        <v>30072.508265624998</v>
      </c>
      <c r="K16" s="47"/>
    </row>
    <row r="17" spans="2:11" ht="20.100000000000001" customHeight="1">
      <c r="B17" s="41">
        <v>7</v>
      </c>
      <c r="C17" s="14" t="str">
        <f>'Orçamento Sintético'!E136</f>
        <v>PAREDES E PAINEIS</v>
      </c>
      <c r="D17" s="15">
        <f>'Orçamento Sintético'!J136</f>
        <v>22516.728189375001</v>
      </c>
      <c r="E17" s="16">
        <f>D17/$D$39</f>
        <v>2.5182730294748757E-2</v>
      </c>
      <c r="F17" s="46">
        <v>1</v>
      </c>
      <c r="G17" s="22"/>
      <c r="H17" s="22"/>
      <c r="I17" s="22"/>
      <c r="J17" s="49"/>
      <c r="K17" s="50"/>
    </row>
    <row r="18" spans="2:11" s="33" customFormat="1" ht="20.100000000000001" customHeight="1">
      <c r="B18" s="41"/>
      <c r="C18" s="14"/>
      <c r="D18" s="15"/>
      <c r="E18" s="16"/>
      <c r="F18" s="48">
        <f>F17*D17</f>
        <v>22516.728189375001</v>
      </c>
      <c r="G18" s="22"/>
      <c r="H18" s="22"/>
      <c r="I18" s="22"/>
      <c r="J18" s="49"/>
      <c r="K18" s="51"/>
    </row>
    <row r="19" spans="2:11" s="33" customFormat="1" ht="20.100000000000001" customHeight="1">
      <c r="B19" s="41">
        <v>8</v>
      </c>
      <c r="C19" s="14" t="str">
        <f>'Orçamento Sintético'!E146</f>
        <v>ESQUADRIAS</v>
      </c>
      <c r="D19" s="15">
        <f>'Orçamento Sintético'!J146</f>
        <v>40944.239174999995</v>
      </c>
      <c r="E19" s="16">
        <f>D19/$D$39</f>
        <v>4.5792076166476618E-2</v>
      </c>
      <c r="F19" s="22"/>
      <c r="G19" s="22"/>
      <c r="H19" s="22"/>
      <c r="I19" s="46">
        <v>0.4</v>
      </c>
      <c r="J19" s="46">
        <v>0.4</v>
      </c>
      <c r="K19" s="52">
        <v>0.2</v>
      </c>
    </row>
    <row r="20" spans="2:11" ht="20.100000000000001" customHeight="1">
      <c r="B20" s="41"/>
      <c r="C20" s="14"/>
      <c r="D20" s="15"/>
      <c r="E20" s="16"/>
      <c r="F20" s="22"/>
      <c r="G20" s="22"/>
      <c r="H20" s="22"/>
      <c r="I20" s="48">
        <f>I19*D19</f>
        <v>16377.695669999999</v>
      </c>
      <c r="J20" s="48">
        <f>J19*D19</f>
        <v>16377.695669999999</v>
      </c>
      <c r="K20" s="51">
        <f>K19*D19</f>
        <v>8188.8478349999996</v>
      </c>
    </row>
    <row r="21" spans="2:11" ht="20.100000000000001" customHeight="1">
      <c r="B21" s="41">
        <v>9</v>
      </c>
      <c r="C21" s="14" t="str">
        <f>'Orçamento Sintético'!E159</f>
        <v>COBERTURA</v>
      </c>
      <c r="D21" s="15">
        <f>'Orçamento Sintético'!J159</f>
        <v>105623.66744999999</v>
      </c>
      <c r="E21" s="16">
        <f>D21/$D$39</f>
        <v>0.11812961047292431</v>
      </c>
      <c r="F21" s="46">
        <v>0.2</v>
      </c>
      <c r="G21" s="46">
        <v>0.2</v>
      </c>
      <c r="H21" s="46">
        <v>0.2</v>
      </c>
      <c r="I21" s="46">
        <v>0.2</v>
      </c>
      <c r="J21" s="46">
        <v>0.2</v>
      </c>
      <c r="K21" s="50"/>
    </row>
    <row r="22" spans="2:11" ht="20.100000000000001" customHeight="1">
      <c r="B22" s="41"/>
      <c r="C22" s="14"/>
      <c r="D22" s="15"/>
      <c r="E22" s="16"/>
      <c r="F22" s="48">
        <f>F21*D21</f>
        <v>21124.733489999999</v>
      </c>
      <c r="G22" s="48">
        <f>G21*D21</f>
        <v>21124.733489999999</v>
      </c>
      <c r="H22" s="48">
        <f>H21*D21</f>
        <v>21124.733489999999</v>
      </c>
      <c r="I22" s="48">
        <f>I21*D21</f>
        <v>21124.733489999999</v>
      </c>
      <c r="J22" s="48">
        <f>J21*D21</f>
        <v>21124.733489999999</v>
      </c>
      <c r="K22" s="51"/>
    </row>
    <row r="23" spans="2:11" ht="20.100000000000001" customHeight="1">
      <c r="B23" s="41">
        <v>10</v>
      </c>
      <c r="C23" s="14" t="str">
        <f>'Orçamento Sintético'!E166</f>
        <v>REVESTIMENTO</v>
      </c>
      <c r="D23" s="15">
        <f>'Orçamento Sintético'!J166</f>
        <v>126906.44200499999</v>
      </c>
      <c r="E23" s="16">
        <f>D23/$D$39</f>
        <v>0.14193228584542403</v>
      </c>
      <c r="F23" s="46">
        <v>0.2</v>
      </c>
      <c r="G23" s="46">
        <v>0.4</v>
      </c>
      <c r="H23" s="46">
        <v>0.4</v>
      </c>
      <c r="I23" s="22"/>
      <c r="J23" s="49"/>
      <c r="K23" s="50"/>
    </row>
    <row r="24" spans="2:11" ht="20.100000000000001" customHeight="1">
      <c r="B24" s="41"/>
      <c r="C24" s="14"/>
      <c r="D24" s="15"/>
      <c r="E24" s="16"/>
      <c r="F24" s="48">
        <f>F23*D23</f>
        <v>25381.288400999998</v>
      </c>
      <c r="G24" s="48">
        <f>G23*D23</f>
        <v>50762.576801999996</v>
      </c>
      <c r="H24" s="48">
        <f>H23*D23</f>
        <v>50762.576801999996</v>
      </c>
      <c r="I24" s="22"/>
      <c r="J24" s="49"/>
      <c r="K24" s="50"/>
    </row>
    <row r="25" spans="2:11" ht="20.100000000000001" customHeight="1">
      <c r="B25" s="41">
        <v>11</v>
      </c>
      <c r="C25" s="14" t="str">
        <f>'Orçamento Sintético'!E175</f>
        <v>PAVIMENTAÇÃO</v>
      </c>
      <c r="D25" s="15">
        <f>'Orçamento Sintético'!J175</f>
        <v>219750.29406749998</v>
      </c>
      <c r="E25" s="16">
        <f>D25/$D$39</f>
        <v>0.24576893859316892</v>
      </c>
      <c r="F25" s="22"/>
      <c r="G25" s="46">
        <v>0.2</v>
      </c>
      <c r="H25" s="46">
        <v>0.2</v>
      </c>
      <c r="I25" s="46">
        <v>0.2</v>
      </c>
      <c r="J25" s="46">
        <v>0.2</v>
      </c>
      <c r="K25" s="52">
        <v>0.2</v>
      </c>
    </row>
    <row r="26" spans="2:11" ht="20.100000000000001" customHeight="1">
      <c r="B26" s="41"/>
      <c r="C26" s="14"/>
      <c r="D26" s="15"/>
      <c r="E26" s="16"/>
      <c r="F26" s="22"/>
      <c r="G26" s="48">
        <f>G25*D25</f>
        <v>43950.0588135</v>
      </c>
      <c r="H26" s="48">
        <f>H25*D25</f>
        <v>43950.0588135</v>
      </c>
      <c r="I26" s="48">
        <f>I25*D25</f>
        <v>43950.0588135</v>
      </c>
      <c r="J26" s="48">
        <f>J25*D25</f>
        <v>43950.0588135</v>
      </c>
      <c r="K26" s="51">
        <f>K25*D25</f>
        <v>43950.0588135</v>
      </c>
    </row>
    <row r="27" spans="2:11" s="33" customFormat="1" ht="20.100000000000001" customHeight="1">
      <c r="B27" s="41">
        <v>12</v>
      </c>
      <c r="C27" s="14" t="str">
        <f>'Orçamento Sintético'!E182</f>
        <v>SOLEIRAS E RODAPÉS</v>
      </c>
      <c r="D27" s="15">
        <f>'Orçamento Sintético'!J182</f>
        <v>4437.6701250000006</v>
      </c>
      <c r="E27" s="16">
        <f>D27/$D$39</f>
        <v>4.963094502676099E-3</v>
      </c>
      <c r="F27" s="22"/>
      <c r="G27" s="22"/>
      <c r="H27" s="22"/>
      <c r="I27" s="22"/>
      <c r="J27" s="49"/>
      <c r="K27" s="52">
        <v>1</v>
      </c>
    </row>
    <row r="28" spans="2:11" s="33" customFormat="1" ht="20.100000000000001" customHeight="1">
      <c r="B28" s="41"/>
      <c r="C28" s="14"/>
      <c r="D28" s="15"/>
      <c r="E28" s="16"/>
      <c r="F28" s="22"/>
      <c r="G28" s="22"/>
      <c r="H28" s="22"/>
      <c r="I28" s="22"/>
      <c r="J28" s="49"/>
      <c r="K28" s="51">
        <f>K27*D27</f>
        <v>4437.6701250000006</v>
      </c>
    </row>
    <row r="29" spans="2:11" ht="20.100000000000001" customHeight="1">
      <c r="B29" s="41">
        <v>13</v>
      </c>
      <c r="C29" s="14" t="str">
        <f>'Orçamento Sintético'!E187</f>
        <v>PINTURAS</v>
      </c>
      <c r="D29" s="15">
        <f>'Orçamento Sintético'!J187</f>
        <v>44881.718175000002</v>
      </c>
      <c r="E29" s="16">
        <f>D29/$D$39</f>
        <v>5.019575643761949E-2</v>
      </c>
      <c r="F29" s="22"/>
      <c r="G29" s="22"/>
      <c r="H29" s="22"/>
      <c r="I29" s="22"/>
      <c r="J29" s="46">
        <v>0.3</v>
      </c>
      <c r="K29" s="52">
        <v>0.7</v>
      </c>
    </row>
    <row r="30" spans="2:11" ht="20.100000000000001" customHeight="1">
      <c r="B30" s="41"/>
      <c r="C30" s="14"/>
      <c r="D30" s="15"/>
      <c r="E30" s="16"/>
      <c r="F30" s="22"/>
      <c r="G30" s="22"/>
      <c r="H30" s="22"/>
      <c r="I30" s="22"/>
      <c r="J30" s="48">
        <f>J29*D29</f>
        <v>13464.5154525</v>
      </c>
      <c r="K30" s="51">
        <f>K29*D29</f>
        <v>31417.202722499998</v>
      </c>
    </row>
    <row r="31" spans="2:11" ht="20.100000000000001" customHeight="1">
      <c r="B31" s="41">
        <v>14</v>
      </c>
      <c r="C31" s="14" t="str">
        <f>'Orçamento Sintético'!E195</f>
        <v>ELEMENTOS DECORATIVOS E OUTROS</v>
      </c>
      <c r="D31" s="15">
        <f>'Orçamento Sintético'!J195</f>
        <v>51355.929449999996</v>
      </c>
      <c r="E31" s="16">
        <f>D31/$D$39</f>
        <v>5.743652050593024E-2</v>
      </c>
      <c r="F31" s="22"/>
      <c r="G31" s="22"/>
      <c r="H31" s="22"/>
      <c r="I31" s="22"/>
      <c r="J31" s="46">
        <v>0.3</v>
      </c>
      <c r="K31" s="52">
        <v>0.7</v>
      </c>
    </row>
    <row r="32" spans="2:11" ht="20.100000000000001" customHeight="1">
      <c r="B32" s="41"/>
      <c r="C32" s="14"/>
      <c r="D32" s="15"/>
      <c r="E32" s="16"/>
      <c r="F32" s="22"/>
      <c r="G32" s="22"/>
      <c r="H32" s="22"/>
      <c r="I32" s="22"/>
      <c r="J32" s="48">
        <f>J31*D31</f>
        <v>15406.778834999997</v>
      </c>
      <c r="K32" s="51">
        <f>K31*D31</f>
        <v>35949.150614999991</v>
      </c>
    </row>
    <row r="33" spans="2:11" ht="20.100000000000001" customHeight="1">
      <c r="B33" s="41">
        <v>15</v>
      </c>
      <c r="C33" s="14" t="str">
        <f>'Orçamento Sintético'!E221</f>
        <v>INSTALAÇÕES REDE LÓGICA</v>
      </c>
      <c r="D33" s="15">
        <f>'Orçamento Sintético'!J221</f>
        <v>13013.936250000001</v>
      </c>
      <c r="E33" s="16">
        <f>D33/$D$39</f>
        <v>1.4554798721221352E-2</v>
      </c>
      <c r="F33" s="22"/>
      <c r="G33" s="22"/>
      <c r="H33" s="22"/>
      <c r="I33" s="22"/>
      <c r="J33" s="49"/>
      <c r="K33" s="52">
        <v>1</v>
      </c>
    </row>
    <row r="34" spans="2:11" ht="20.100000000000001" customHeight="1">
      <c r="B34" s="41"/>
      <c r="C34" s="14"/>
      <c r="D34" s="15"/>
      <c r="E34" s="16"/>
      <c r="F34" s="22"/>
      <c r="G34" s="22"/>
      <c r="H34" s="22"/>
      <c r="I34" s="22"/>
      <c r="J34" s="49"/>
      <c r="K34" s="51">
        <f>K33*D33</f>
        <v>13013.936250000001</v>
      </c>
    </row>
    <row r="35" spans="2:11" ht="20.100000000000001" customHeight="1">
      <c r="B35" s="41">
        <v>16</v>
      </c>
      <c r="C35" s="14" t="str">
        <f>'Orçamento Sintético'!E235</f>
        <v>PORTAL DE ACESSO</v>
      </c>
      <c r="D35" s="15">
        <f>'Orçamento Sintético'!J235</f>
        <v>5722.7775937499991</v>
      </c>
      <c r="E35" s="16">
        <f>D35/$D$39</f>
        <v>6.4003599221063266E-3</v>
      </c>
      <c r="F35" s="22"/>
      <c r="G35" s="22"/>
      <c r="H35" s="22"/>
      <c r="I35" s="22"/>
      <c r="J35" s="46">
        <v>1</v>
      </c>
      <c r="K35" s="50"/>
    </row>
    <row r="36" spans="2:11" s="33" customFormat="1" ht="20.100000000000001" customHeight="1">
      <c r="B36" s="41"/>
      <c r="C36" s="14"/>
      <c r="D36" s="15"/>
      <c r="E36" s="16"/>
      <c r="F36" s="22"/>
      <c r="G36" s="22"/>
      <c r="H36" s="22"/>
      <c r="I36" s="22"/>
      <c r="J36" s="48">
        <f>J35*D35</f>
        <v>5722.7775937499991</v>
      </c>
      <c r="K36" s="50"/>
    </row>
    <row r="37" spans="2:11" ht="20.100000000000001" customHeight="1">
      <c r="B37" s="41">
        <v>17</v>
      </c>
      <c r="C37" s="14" t="str">
        <f>'Orçamento Sintético'!E244</f>
        <v>LIMPEZA DA OBRA</v>
      </c>
      <c r="D37" s="15">
        <f>'Orçamento Sintético'!J244</f>
        <v>3713.2189499999999</v>
      </c>
      <c r="E37" s="16">
        <f>D37/$D$39</f>
        <v>4.1528676172111183E-3</v>
      </c>
      <c r="F37" s="22"/>
      <c r="G37" s="22"/>
      <c r="H37" s="22"/>
      <c r="I37" s="22"/>
      <c r="J37" s="22"/>
      <c r="K37" s="52">
        <v>1</v>
      </c>
    </row>
    <row r="38" spans="2:11" ht="20.100000000000001" customHeight="1">
      <c r="B38" s="41"/>
      <c r="C38" s="14"/>
      <c r="D38" s="15"/>
      <c r="E38" s="16"/>
      <c r="F38" s="22"/>
      <c r="G38" s="22"/>
      <c r="H38" s="22"/>
      <c r="I38" s="22"/>
      <c r="J38" s="22"/>
      <c r="K38" s="51">
        <f>K37*D37</f>
        <v>3713.2189499999999</v>
      </c>
    </row>
    <row r="39" spans="2:11" s="34" customFormat="1" ht="20.100000000000001" customHeight="1">
      <c r="B39" s="63" t="s">
        <v>23</v>
      </c>
      <c r="C39" s="63"/>
      <c r="D39" s="13">
        <f>SUM(D5,D7,D9,D11,D13,D15,D17,D19,D21,D23,D25,D27,D29,D31,D33,D35,D37)</f>
        <v>894133.71488437511</v>
      </c>
      <c r="E39" s="44">
        <f>SUM(E5,E7,E9,E11,E13,E15,E17,E19,E21,E23,E25,E27,E29,E31,E33,E35,E37)</f>
        <v>1</v>
      </c>
      <c r="F39" s="13">
        <f>SUM(F6,F8,F10,F12,F14,F16,F18,F20,F22,F24,F26,F28,F30,F32,F34,F36,F38)</f>
        <v>131925.79801537501</v>
      </c>
      <c r="G39" s="13">
        <f t="shared" ref="G39:K39" si="0">SUM(G6,G8,G10,G12,G14,G16,G18,G20,G22,G24,G26,G28,G30,G32,G34,G36,G38)</f>
        <v>174739.482353625</v>
      </c>
      <c r="H39" s="13">
        <f t="shared" si="0"/>
        <v>167532.08110800001</v>
      </c>
      <c r="I39" s="13">
        <f t="shared" si="0"/>
        <v>133147.199976</v>
      </c>
      <c r="J39" s="13">
        <f t="shared" si="0"/>
        <v>146119.06812037498</v>
      </c>
      <c r="K39" s="13">
        <f t="shared" si="0"/>
        <v>140670.085311</v>
      </c>
    </row>
    <row r="40" spans="2:11" s="34" customFormat="1" ht="20.100000000000001" customHeight="1">
      <c r="B40" s="56" t="s">
        <v>11</v>
      </c>
      <c r="C40" s="56"/>
      <c r="D40" s="56"/>
      <c r="E40" s="56"/>
      <c r="F40" s="45">
        <f>F39/$D$39</f>
        <v>0.14754593839740737</v>
      </c>
      <c r="G40" s="45">
        <f t="shared" ref="G40:K40" si="1">G39/$D$39</f>
        <v>0.19542880381847746</v>
      </c>
      <c r="H40" s="45">
        <f t="shared" si="1"/>
        <v>0.18736803938733529</v>
      </c>
      <c r="I40" s="45">
        <f t="shared" si="1"/>
        <v>0.14891195551575631</v>
      </c>
      <c r="J40" s="45">
        <f t="shared" si="1"/>
        <v>0.16341970522750099</v>
      </c>
      <c r="K40" s="45">
        <f t="shared" si="1"/>
        <v>0.15732555765352249</v>
      </c>
    </row>
    <row r="41" spans="2:11" s="34" customFormat="1" ht="20.100000000000001" customHeight="1">
      <c r="B41" s="56"/>
      <c r="C41" s="56"/>
      <c r="D41" s="56"/>
      <c r="E41" s="56"/>
      <c r="F41" s="45">
        <f>F40</f>
        <v>0.14754593839740737</v>
      </c>
      <c r="G41" s="45">
        <f>G40+F41</f>
        <v>0.34297474221588486</v>
      </c>
      <c r="H41" s="45">
        <f t="shared" ref="H41:K41" si="2">H40+G41</f>
        <v>0.53034278160322013</v>
      </c>
      <c r="I41" s="45">
        <f t="shared" si="2"/>
        <v>0.67925473711897644</v>
      </c>
      <c r="J41" s="45">
        <f t="shared" si="2"/>
        <v>0.84267444234647737</v>
      </c>
      <c r="K41" s="45">
        <f t="shared" si="2"/>
        <v>0.99999999999999989</v>
      </c>
    </row>
    <row r="42" spans="2:11" ht="99.95" customHeight="1">
      <c r="B42" s="62"/>
      <c r="C42" s="62"/>
      <c r="D42" s="62"/>
      <c r="E42" s="62"/>
      <c r="F42" s="62"/>
      <c r="G42" s="62"/>
      <c r="H42" s="62"/>
      <c r="I42" s="62"/>
      <c r="J42" s="62"/>
      <c r="K42" s="62"/>
    </row>
    <row r="43" spans="2:11" ht="20.100000000000001" customHeight="1">
      <c r="G43" s="19"/>
      <c r="H43" s="19"/>
      <c r="I43" s="19"/>
      <c r="J43" s="19"/>
      <c r="K43" s="19"/>
    </row>
  </sheetData>
  <autoFilter ref="A4:K41"/>
  <dataConsolidate/>
  <mergeCells count="6">
    <mergeCell ref="B42:K42"/>
    <mergeCell ref="B1:K1"/>
    <mergeCell ref="B40:E41"/>
    <mergeCell ref="B39:C39"/>
    <mergeCell ref="L2:M3"/>
    <mergeCell ref="B2:K3"/>
  </mergeCells>
  <conditionalFormatting sqref="G4:K4">
    <cfRule type="cellIs" dxfId="5" priority="118" stopIfTrue="1" operator="equal">
      <formula>0</formula>
    </cfRule>
  </conditionalFormatting>
  <conditionalFormatting sqref="K27:K28 J29:J30 J31:K32">
    <cfRule type="containsText" dxfId="4" priority="1" operator="containsText" text="#N/D">
      <formula>NOT(ISERROR(SEARCH("#N/D",J27)))</formula>
    </cfRule>
    <cfRule type="containsText" dxfId="3" priority="2" operator="containsText" text="#N/D">
      <formula>NOT(ISERROR(SEARCH("#N/D",J27)))</formula>
    </cfRule>
    <cfRule type="containsErrors" priority="3">
      <formula>ISERROR(J27)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2" fitToHeight="0" orientation="landscape" horizontalDpi="4294967295" verticalDpi="4294967295" r:id="rId1"/>
  <headerFooter alignWithMargins="0">
    <oddFooter>&amp;CPágina &amp;P de &amp;N</oddFooter>
  </headerFooter>
  <rowBreaks count="1" manualBreakCount="1">
    <brk id="32" min="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8"/>
  <sheetViews>
    <sheetView view="pageBreakPreview" topLeftCell="A52" zoomScale="90" zoomScaleNormal="70" zoomScaleSheetLayoutView="90" workbookViewId="0">
      <selection activeCell="E42" sqref="E42"/>
    </sheetView>
  </sheetViews>
  <sheetFormatPr defaultColWidth="9.140625" defaultRowHeight="13.5"/>
  <cols>
    <col min="1" max="1" width="1.7109375" style="53" customWidth="1"/>
    <col min="2" max="4" width="10.7109375" style="53" customWidth="1"/>
    <col min="5" max="5" width="100.7109375" style="38" customWidth="1"/>
    <col min="6" max="6" width="5.7109375" style="53" customWidth="1"/>
    <col min="7" max="7" width="12.7109375" style="19" customWidth="1"/>
    <col min="8" max="9" width="15.7109375" style="19" customWidth="1"/>
    <col min="10" max="12" width="15.7109375" style="20" customWidth="1"/>
    <col min="13" max="16384" width="9.140625" style="53"/>
  </cols>
  <sheetData>
    <row r="1" spans="1:12">
      <c r="A1" s="54"/>
      <c r="B1" s="60" t="s">
        <v>71</v>
      </c>
      <c r="C1" s="60"/>
      <c r="D1" s="60"/>
      <c r="E1" s="60"/>
      <c r="F1" s="60"/>
      <c r="G1" s="60"/>
      <c r="H1" s="60"/>
      <c r="I1" s="60"/>
      <c r="J1" s="60"/>
      <c r="K1" s="60"/>
      <c r="L1" s="53"/>
    </row>
    <row r="2" spans="1:12">
      <c r="A2" s="54"/>
      <c r="B2" s="61" t="s">
        <v>72</v>
      </c>
      <c r="C2" s="61"/>
      <c r="D2" s="61"/>
      <c r="E2" s="61"/>
      <c r="F2" s="61" t="s">
        <v>74</v>
      </c>
      <c r="G2" s="61"/>
      <c r="H2" s="61"/>
      <c r="I2" s="61" t="s">
        <v>63</v>
      </c>
      <c r="J2" s="61"/>
      <c r="K2" s="29" t="s">
        <v>37</v>
      </c>
      <c r="L2" s="29"/>
    </row>
    <row r="3" spans="1:12">
      <c r="A3" s="2"/>
      <c r="B3" s="60" t="s">
        <v>651</v>
      </c>
      <c r="C3" s="60"/>
      <c r="D3" s="60"/>
      <c r="E3" s="60"/>
      <c r="F3" s="61"/>
      <c r="G3" s="61"/>
      <c r="H3" s="61"/>
      <c r="I3" s="61"/>
      <c r="J3" s="61"/>
      <c r="K3" s="3">
        <v>1.3125</v>
      </c>
      <c r="L3" s="3"/>
    </row>
    <row r="4" spans="1:12" s="33" customFormat="1">
      <c r="A4" s="4"/>
      <c r="B4" s="30" t="s">
        <v>0</v>
      </c>
      <c r="C4" s="31" t="s">
        <v>4</v>
      </c>
      <c r="D4" s="31" t="s">
        <v>8</v>
      </c>
      <c r="E4" s="31" t="s">
        <v>2</v>
      </c>
      <c r="F4" s="32" t="s">
        <v>5</v>
      </c>
      <c r="G4" s="5" t="s">
        <v>6</v>
      </c>
      <c r="H4" s="6" t="s">
        <v>15</v>
      </c>
      <c r="I4" s="6" t="s">
        <v>16</v>
      </c>
      <c r="J4" s="7" t="s">
        <v>17</v>
      </c>
      <c r="K4" s="7" t="s">
        <v>10</v>
      </c>
      <c r="L4" s="7" t="s">
        <v>652</v>
      </c>
    </row>
    <row r="5" spans="1:12" ht="27">
      <c r="B5" s="41" t="s">
        <v>478</v>
      </c>
      <c r="C5" s="24" t="s">
        <v>479</v>
      </c>
      <c r="D5" s="24" t="s">
        <v>3</v>
      </c>
      <c r="E5" s="14" t="s">
        <v>480</v>
      </c>
      <c r="F5" s="24" t="s">
        <v>7</v>
      </c>
      <c r="G5" s="25">
        <v>149.38999999999999</v>
      </c>
      <c r="H5" s="15">
        <v>821.29</v>
      </c>
      <c r="I5" s="15">
        <v>1077.943125</v>
      </c>
      <c r="J5" s="15">
        <v>161033.92344374998</v>
      </c>
      <c r="K5" s="42">
        <f>J5/$H$177</f>
        <v>0.18010049365443523</v>
      </c>
      <c r="L5" s="42">
        <f>K5</f>
        <v>0.18010049365443523</v>
      </c>
    </row>
    <row r="6" spans="1:12" ht="27">
      <c r="B6" s="41" t="s">
        <v>463</v>
      </c>
      <c r="C6" s="24" t="s">
        <v>464</v>
      </c>
      <c r="D6" s="24" t="s">
        <v>3</v>
      </c>
      <c r="E6" s="14" t="s">
        <v>465</v>
      </c>
      <c r="F6" s="24" t="s">
        <v>1</v>
      </c>
      <c r="G6" s="25">
        <v>673</v>
      </c>
      <c r="H6" s="15">
        <v>73.12</v>
      </c>
      <c r="I6" s="15">
        <v>95.97</v>
      </c>
      <c r="J6" s="15">
        <v>64587.81</v>
      </c>
      <c r="K6" s="42">
        <f t="shared" ref="K6:K69" si="0">J6/$H$177</f>
        <v>7.2235068340256225E-2</v>
      </c>
      <c r="L6" s="42">
        <f>L5+K6</f>
        <v>0.25233556199469143</v>
      </c>
    </row>
    <row r="7" spans="1:12" ht="27">
      <c r="B7" s="41" t="s">
        <v>473</v>
      </c>
      <c r="C7" s="24" t="s">
        <v>474</v>
      </c>
      <c r="D7" s="24" t="s">
        <v>3</v>
      </c>
      <c r="E7" s="14" t="s">
        <v>475</v>
      </c>
      <c r="F7" s="24" t="s">
        <v>1</v>
      </c>
      <c r="G7" s="25">
        <v>666.07</v>
      </c>
      <c r="H7" s="15">
        <v>63.89</v>
      </c>
      <c r="I7" s="15">
        <v>83.855625000000003</v>
      </c>
      <c r="J7" s="15">
        <v>55853.716143750004</v>
      </c>
      <c r="K7" s="42">
        <f t="shared" si="0"/>
        <v>6.2466849436465702E-2</v>
      </c>
      <c r="L7" s="42">
        <f t="shared" ref="L7:L70" si="1">L6+K7</f>
        <v>0.31480241143115711</v>
      </c>
    </row>
    <row r="8" spans="1:12" s="34" customFormat="1" ht="27">
      <c r="B8" s="41" t="s">
        <v>111</v>
      </c>
      <c r="C8" s="24" t="s">
        <v>112</v>
      </c>
      <c r="D8" s="24" t="s">
        <v>3</v>
      </c>
      <c r="E8" s="14" t="s">
        <v>113</v>
      </c>
      <c r="F8" s="24" t="s">
        <v>1</v>
      </c>
      <c r="G8" s="25">
        <v>300.51599999999996</v>
      </c>
      <c r="H8" s="15">
        <v>131.36000000000001</v>
      </c>
      <c r="I8" s="15">
        <v>172.41000000000003</v>
      </c>
      <c r="J8" s="15">
        <v>51811.963560000004</v>
      </c>
      <c r="K8" s="42">
        <f t="shared" si="0"/>
        <v>5.7946549489748381E-2</v>
      </c>
      <c r="L8" s="42">
        <f t="shared" si="1"/>
        <v>0.37274896092090548</v>
      </c>
    </row>
    <row r="9" spans="1:12" ht="27">
      <c r="B9" s="41" t="s">
        <v>435</v>
      </c>
      <c r="C9" s="24" t="s">
        <v>436</v>
      </c>
      <c r="D9" s="24" t="s">
        <v>3</v>
      </c>
      <c r="E9" s="14" t="s">
        <v>437</v>
      </c>
      <c r="F9" s="24" t="s">
        <v>1</v>
      </c>
      <c r="G9" s="25">
        <v>1021.83</v>
      </c>
      <c r="H9" s="15">
        <v>36.299999999999997</v>
      </c>
      <c r="I9" s="15">
        <v>47.643749999999997</v>
      </c>
      <c r="J9" s="15">
        <v>48683.813062499998</v>
      </c>
      <c r="K9" s="42">
        <f t="shared" si="0"/>
        <v>5.4448022988145071E-2</v>
      </c>
      <c r="L9" s="42">
        <f t="shared" si="1"/>
        <v>0.42719698390905053</v>
      </c>
    </row>
    <row r="10" spans="1:12" ht="27">
      <c r="B10" s="41" t="s">
        <v>430</v>
      </c>
      <c r="C10" s="24" t="s">
        <v>431</v>
      </c>
      <c r="D10" s="24" t="s">
        <v>3</v>
      </c>
      <c r="E10" s="14" t="s">
        <v>432</v>
      </c>
      <c r="F10" s="24" t="s">
        <v>1</v>
      </c>
      <c r="G10" s="25">
        <v>1021.83</v>
      </c>
      <c r="H10" s="15">
        <v>35.74</v>
      </c>
      <c r="I10" s="15">
        <v>46.908750000000005</v>
      </c>
      <c r="J10" s="15">
        <v>47932.768012500004</v>
      </c>
      <c r="K10" s="42">
        <f t="shared" si="0"/>
        <v>5.3608053487501514E-2</v>
      </c>
      <c r="L10" s="42">
        <f t="shared" si="1"/>
        <v>0.48080503739655206</v>
      </c>
    </row>
    <row r="11" spans="1:12">
      <c r="B11" s="41" t="s">
        <v>170</v>
      </c>
      <c r="C11" s="24" t="s">
        <v>171</v>
      </c>
      <c r="D11" s="24" t="s">
        <v>26</v>
      </c>
      <c r="E11" s="14" t="s">
        <v>172</v>
      </c>
      <c r="F11" s="24" t="s">
        <v>28</v>
      </c>
      <c r="G11" s="25">
        <v>1</v>
      </c>
      <c r="H11" s="15">
        <v>27294.09</v>
      </c>
      <c r="I11" s="15">
        <v>35823.493125000001</v>
      </c>
      <c r="J11" s="15">
        <v>35823.493125000001</v>
      </c>
      <c r="K11" s="42">
        <f t="shared" si="0"/>
        <v>4.0065028897420023E-2</v>
      </c>
      <c r="L11" s="42">
        <f t="shared" si="1"/>
        <v>0.52087006629397203</v>
      </c>
    </row>
    <row r="12" spans="1:12" s="34" customFormat="1" ht="27">
      <c r="B12" s="41" t="s">
        <v>252</v>
      </c>
      <c r="C12" s="24" t="s">
        <v>253</v>
      </c>
      <c r="D12" s="24" t="s">
        <v>3</v>
      </c>
      <c r="E12" s="14" t="s">
        <v>254</v>
      </c>
      <c r="F12" s="24" t="s">
        <v>29</v>
      </c>
      <c r="G12" s="25">
        <v>900</v>
      </c>
      <c r="H12" s="15">
        <v>22.17</v>
      </c>
      <c r="I12" s="15">
        <v>29.098125000000003</v>
      </c>
      <c r="J12" s="15">
        <v>26188.312500000004</v>
      </c>
      <c r="K12" s="42">
        <f t="shared" si="0"/>
        <v>2.9289033691550875E-2</v>
      </c>
      <c r="L12" s="42">
        <f t="shared" si="1"/>
        <v>0.55015909998552293</v>
      </c>
    </row>
    <row r="13" spans="1:12" ht="27">
      <c r="B13" s="41" t="s">
        <v>458</v>
      </c>
      <c r="C13" s="24" t="s">
        <v>459</v>
      </c>
      <c r="D13" s="24" t="s">
        <v>3</v>
      </c>
      <c r="E13" s="14" t="s">
        <v>460</v>
      </c>
      <c r="F13" s="24" t="s">
        <v>1</v>
      </c>
      <c r="G13" s="25">
        <v>508.38</v>
      </c>
      <c r="H13" s="15">
        <v>38.799999999999997</v>
      </c>
      <c r="I13" s="15">
        <v>50.924999999999997</v>
      </c>
      <c r="J13" s="15">
        <v>25889.251499999998</v>
      </c>
      <c r="K13" s="42">
        <f t="shared" si="0"/>
        <v>2.8954563583756452E-2</v>
      </c>
      <c r="L13" s="42">
        <f t="shared" si="1"/>
        <v>0.5791136635692794</v>
      </c>
    </row>
    <row r="14" spans="1:12">
      <c r="B14" s="41" t="s">
        <v>364</v>
      </c>
      <c r="C14" s="24" t="s">
        <v>365</v>
      </c>
      <c r="D14" s="24" t="s">
        <v>3</v>
      </c>
      <c r="E14" s="14" t="s">
        <v>366</v>
      </c>
      <c r="F14" s="24" t="s">
        <v>29</v>
      </c>
      <c r="G14" s="25">
        <v>241.7</v>
      </c>
      <c r="H14" s="15">
        <v>81.069999999999993</v>
      </c>
      <c r="I14" s="15">
        <v>106.40437499999999</v>
      </c>
      <c r="J14" s="15">
        <v>25717.937437499997</v>
      </c>
      <c r="K14" s="42">
        <f t="shared" si="0"/>
        <v>2.8762965772771151E-2</v>
      </c>
      <c r="L14" s="42">
        <f t="shared" si="1"/>
        <v>0.60787662934205056</v>
      </c>
    </row>
    <row r="15" spans="1:12" ht="40.5">
      <c r="B15" s="41" t="s">
        <v>456</v>
      </c>
      <c r="C15" s="24" t="s">
        <v>454</v>
      </c>
      <c r="D15" s="24" t="s">
        <v>3</v>
      </c>
      <c r="E15" s="14" t="s">
        <v>457</v>
      </c>
      <c r="F15" s="24" t="s">
        <v>1</v>
      </c>
      <c r="G15" s="25">
        <v>403.8</v>
      </c>
      <c r="H15" s="15">
        <v>35.229999999999997</v>
      </c>
      <c r="I15" s="15">
        <v>46.239374999999995</v>
      </c>
      <c r="J15" s="15">
        <v>18671.459625</v>
      </c>
      <c r="K15" s="42">
        <f t="shared" si="0"/>
        <v>2.088217826280547E-2</v>
      </c>
      <c r="L15" s="42">
        <f t="shared" si="1"/>
        <v>0.62875880760485603</v>
      </c>
    </row>
    <row r="16" spans="1:12" s="34" customFormat="1">
      <c r="B16" s="41" t="s">
        <v>497</v>
      </c>
      <c r="C16" s="24" t="s">
        <v>9</v>
      </c>
      <c r="D16" s="24" t="s">
        <v>3</v>
      </c>
      <c r="E16" s="14" t="s">
        <v>498</v>
      </c>
      <c r="F16" s="24" t="s">
        <v>1</v>
      </c>
      <c r="G16" s="25">
        <v>815.76</v>
      </c>
      <c r="H16" s="15">
        <v>14.04</v>
      </c>
      <c r="I16" s="15">
        <v>18.427499999999998</v>
      </c>
      <c r="J16" s="15">
        <v>15032.417399999998</v>
      </c>
      <c r="K16" s="42">
        <f t="shared" si="0"/>
        <v>1.6812269965621324E-2</v>
      </c>
      <c r="L16" s="42">
        <f t="shared" si="1"/>
        <v>0.64557107757047738</v>
      </c>
    </row>
    <row r="17" spans="2:12">
      <c r="B17" s="41" t="s">
        <v>564</v>
      </c>
      <c r="C17" s="24" t="s">
        <v>565</v>
      </c>
      <c r="D17" s="24" t="s">
        <v>3</v>
      </c>
      <c r="E17" s="14" t="s">
        <v>566</v>
      </c>
      <c r="F17" s="24" t="s">
        <v>1</v>
      </c>
      <c r="G17" s="25">
        <v>58.5</v>
      </c>
      <c r="H17" s="15">
        <v>185.05</v>
      </c>
      <c r="I17" s="15">
        <v>242.87812500000001</v>
      </c>
      <c r="J17" s="15">
        <v>14208.370312500001</v>
      </c>
      <c r="K17" s="42">
        <f t="shared" si="0"/>
        <v>1.5890654916571798E-2</v>
      </c>
      <c r="L17" s="42">
        <f t="shared" si="1"/>
        <v>0.6614617324870492</v>
      </c>
    </row>
    <row r="18" spans="2:12" ht="27">
      <c r="B18" s="41" t="s">
        <v>263</v>
      </c>
      <c r="C18" s="24" t="s">
        <v>264</v>
      </c>
      <c r="D18" s="24" t="s">
        <v>3</v>
      </c>
      <c r="E18" s="14" t="s">
        <v>265</v>
      </c>
      <c r="F18" s="24" t="s">
        <v>29</v>
      </c>
      <c r="G18" s="25">
        <v>2300</v>
      </c>
      <c r="H18" s="15">
        <v>4.57</v>
      </c>
      <c r="I18" s="15">
        <v>5.9981249999999999</v>
      </c>
      <c r="J18" s="15">
        <v>13795.6875</v>
      </c>
      <c r="K18" s="42">
        <f t="shared" si="0"/>
        <v>1.5429110065247893E-2</v>
      </c>
      <c r="L18" s="42">
        <f t="shared" si="1"/>
        <v>0.67689084255229715</v>
      </c>
    </row>
    <row r="19" spans="2:12" s="34" customFormat="1" ht="27">
      <c r="B19" s="41" t="s">
        <v>453</v>
      </c>
      <c r="C19" s="24" t="s">
        <v>454</v>
      </c>
      <c r="D19" s="24" t="s">
        <v>3</v>
      </c>
      <c r="E19" s="14" t="s">
        <v>455</v>
      </c>
      <c r="F19" s="24" t="s">
        <v>1</v>
      </c>
      <c r="G19" s="25">
        <v>285.51599999999996</v>
      </c>
      <c r="H19" s="15">
        <v>35.229999999999997</v>
      </c>
      <c r="I19" s="15">
        <v>46.239374999999995</v>
      </c>
      <c r="J19" s="15">
        <v>13202.081392499997</v>
      </c>
      <c r="K19" s="42">
        <f t="shared" si="0"/>
        <v>1.4765220428140578E-2</v>
      </c>
      <c r="L19" s="42">
        <f t="shared" si="1"/>
        <v>0.69165606298043769</v>
      </c>
    </row>
    <row r="20" spans="2:12">
      <c r="B20" s="41" t="s">
        <v>359</v>
      </c>
      <c r="C20" s="24" t="s">
        <v>360</v>
      </c>
      <c r="D20" s="24" t="s">
        <v>25</v>
      </c>
      <c r="E20" s="14" t="s">
        <v>361</v>
      </c>
      <c r="F20" s="24" t="s">
        <v>28</v>
      </c>
      <c r="G20" s="25">
        <v>75</v>
      </c>
      <c r="H20" s="15">
        <v>128.83000000000001</v>
      </c>
      <c r="I20" s="15">
        <v>169.08937500000002</v>
      </c>
      <c r="J20" s="15">
        <v>12681.703125000002</v>
      </c>
      <c r="K20" s="42">
        <f t="shared" si="0"/>
        <v>1.4183228877170724E-2</v>
      </c>
      <c r="L20" s="42">
        <f t="shared" si="1"/>
        <v>0.70583929185760841</v>
      </c>
    </row>
    <row r="21" spans="2:12">
      <c r="B21" s="41" t="s">
        <v>379</v>
      </c>
      <c r="C21" s="24" t="s">
        <v>380</v>
      </c>
      <c r="D21" s="24" t="s">
        <v>3</v>
      </c>
      <c r="E21" s="14" t="s">
        <v>381</v>
      </c>
      <c r="F21" s="24" t="s">
        <v>29</v>
      </c>
      <c r="G21" s="25">
        <v>126</v>
      </c>
      <c r="H21" s="15">
        <v>68.37</v>
      </c>
      <c r="I21" s="15">
        <v>89.735624999999999</v>
      </c>
      <c r="J21" s="15">
        <v>11306.688749999999</v>
      </c>
      <c r="K21" s="42">
        <f t="shared" si="0"/>
        <v>1.264541148799218E-2</v>
      </c>
      <c r="L21" s="42">
        <f t="shared" si="1"/>
        <v>0.71848470334560055</v>
      </c>
    </row>
    <row r="22" spans="2:12">
      <c r="B22" s="41" t="s">
        <v>499</v>
      </c>
      <c r="C22" s="24" t="s">
        <v>500</v>
      </c>
      <c r="D22" s="24" t="s">
        <v>3</v>
      </c>
      <c r="E22" s="14" t="s">
        <v>501</v>
      </c>
      <c r="F22" s="24" t="s">
        <v>1</v>
      </c>
      <c r="G22" s="25">
        <v>508.38</v>
      </c>
      <c r="H22" s="15">
        <v>16.38</v>
      </c>
      <c r="I22" s="15">
        <v>21.498749999999998</v>
      </c>
      <c r="J22" s="15">
        <v>10929.534524999999</v>
      </c>
      <c r="K22" s="42">
        <f t="shared" si="0"/>
        <v>1.2223601842833266E-2</v>
      </c>
      <c r="L22" s="42">
        <f t="shared" si="1"/>
        <v>0.73070830518843377</v>
      </c>
    </row>
    <row r="23" spans="2:12" ht="40.5">
      <c r="B23" s="41" t="s">
        <v>402</v>
      </c>
      <c r="C23" s="24" t="s">
        <v>47</v>
      </c>
      <c r="D23" s="24" t="s">
        <v>3</v>
      </c>
      <c r="E23" s="14" t="s">
        <v>403</v>
      </c>
      <c r="F23" s="24" t="s">
        <v>28</v>
      </c>
      <c r="G23" s="25">
        <v>8</v>
      </c>
      <c r="H23" s="15">
        <v>937.38</v>
      </c>
      <c r="I23" s="15">
        <v>1230.31125</v>
      </c>
      <c r="J23" s="15">
        <v>9842.49</v>
      </c>
      <c r="K23" s="42">
        <f t="shared" si="0"/>
        <v>1.1007850208704838E-2</v>
      </c>
      <c r="L23" s="42">
        <f t="shared" si="1"/>
        <v>0.74171615539713864</v>
      </c>
    </row>
    <row r="24" spans="2:12" s="34" customFormat="1">
      <c r="B24" s="41" t="s">
        <v>570</v>
      </c>
      <c r="C24" s="24" t="s">
        <v>571</v>
      </c>
      <c r="D24" s="24" t="s">
        <v>3</v>
      </c>
      <c r="E24" s="14" t="s">
        <v>572</v>
      </c>
      <c r="F24" s="24" t="s">
        <v>1</v>
      </c>
      <c r="G24" s="25">
        <v>11.4</v>
      </c>
      <c r="H24" s="15">
        <v>628.62</v>
      </c>
      <c r="I24" s="15">
        <v>825.06375000000003</v>
      </c>
      <c r="J24" s="15">
        <v>9405.7267499999998</v>
      </c>
      <c r="K24" s="42">
        <f t="shared" si="0"/>
        <v>1.0519373773100931E-2</v>
      </c>
      <c r="L24" s="42">
        <f t="shared" si="1"/>
        <v>0.75223552917023961</v>
      </c>
    </row>
    <row r="25" spans="2:12" ht="27">
      <c r="B25" s="41" t="s">
        <v>507</v>
      </c>
      <c r="C25" s="24" t="s">
        <v>54</v>
      </c>
      <c r="D25" s="24" t="s">
        <v>3</v>
      </c>
      <c r="E25" s="14" t="s">
        <v>508</v>
      </c>
      <c r="F25" s="24" t="s">
        <v>1</v>
      </c>
      <c r="G25" s="25">
        <v>121.2</v>
      </c>
      <c r="H25" s="15">
        <v>52.15</v>
      </c>
      <c r="I25" s="15">
        <v>68.446874999999991</v>
      </c>
      <c r="J25" s="15">
        <v>8295.7612499999996</v>
      </c>
      <c r="K25" s="42">
        <f t="shared" si="0"/>
        <v>9.2779872986589792E-3</v>
      </c>
      <c r="L25" s="42">
        <f t="shared" si="1"/>
        <v>0.76151351646889864</v>
      </c>
    </row>
    <row r="26" spans="2:12" ht="40.5">
      <c r="B26" s="41" t="s">
        <v>404</v>
      </c>
      <c r="C26" s="24" t="s">
        <v>405</v>
      </c>
      <c r="D26" s="24" t="s">
        <v>3</v>
      </c>
      <c r="E26" s="14" t="s">
        <v>406</v>
      </c>
      <c r="F26" s="24" t="s">
        <v>28</v>
      </c>
      <c r="G26" s="25">
        <v>6</v>
      </c>
      <c r="H26" s="15">
        <v>1044.07</v>
      </c>
      <c r="I26" s="15">
        <v>1370.3418749999998</v>
      </c>
      <c r="J26" s="15">
        <v>8222.0512499999986</v>
      </c>
      <c r="K26" s="42">
        <f t="shared" si="0"/>
        <v>9.1955499643173993E-3</v>
      </c>
      <c r="L26" s="42">
        <f t="shared" si="1"/>
        <v>0.77070906643321602</v>
      </c>
    </row>
    <row r="27" spans="2:12">
      <c r="B27" s="41" t="s">
        <v>506</v>
      </c>
      <c r="C27" s="24" t="s">
        <v>53</v>
      </c>
      <c r="D27" s="24" t="s">
        <v>3</v>
      </c>
      <c r="E27" s="14" t="s">
        <v>505</v>
      </c>
      <c r="F27" s="24" t="s">
        <v>1</v>
      </c>
      <c r="G27" s="25">
        <v>268</v>
      </c>
      <c r="H27" s="15">
        <v>23.26</v>
      </c>
      <c r="I27" s="15">
        <v>30.528750000000002</v>
      </c>
      <c r="J27" s="15">
        <v>8181.7050000000008</v>
      </c>
      <c r="K27" s="42">
        <f t="shared" si="0"/>
        <v>9.1504266798149072E-3</v>
      </c>
      <c r="L27" s="42">
        <f t="shared" si="1"/>
        <v>0.77985949311303093</v>
      </c>
    </row>
    <row r="28" spans="2:12" s="34" customFormat="1" ht="27">
      <c r="B28" s="41" t="s">
        <v>433</v>
      </c>
      <c r="C28" s="24" t="s">
        <v>50</v>
      </c>
      <c r="D28" s="24" t="s">
        <v>3</v>
      </c>
      <c r="E28" s="14" t="s">
        <v>434</v>
      </c>
      <c r="F28" s="24" t="s">
        <v>29</v>
      </c>
      <c r="G28" s="25">
        <v>180</v>
      </c>
      <c r="H28" s="15">
        <v>31.87</v>
      </c>
      <c r="I28" s="15">
        <v>41.829374999999999</v>
      </c>
      <c r="J28" s="15">
        <v>7529.2874999999995</v>
      </c>
      <c r="K28" s="42">
        <f t="shared" si="0"/>
        <v>8.4207623252117829E-3</v>
      </c>
      <c r="L28" s="42">
        <f t="shared" si="1"/>
        <v>0.78828025543824276</v>
      </c>
    </row>
    <row r="29" spans="2:12" ht="27">
      <c r="B29" s="41" t="s">
        <v>415</v>
      </c>
      <c r="C29" s="24" t="s">
        <v>48</v>
      </c>
      <c r="D29" s="24" t="s">
        <v>3</v>
      </c>
      <c r="E29" s="14" t="s">
        <v>646</v>
      </c>
      <c r="F29" s="24" t="s">
        <v>1</v>
      </c>
      <c r="G29" s="25">
        <v>7.92</v>
      </c>
      <c r="H29" s="15">
        <v>692.74</v>
      </c>
      <c r="I29" s="15">
        <v>909.22125000000005</v>
      </c>
      <c r="J29" s="15">
        <v>7201.0323000000008</v>
      </c>
      <c r="K29" s="42">
        <f t="shared" si="0"/>
        <v>8.0536413962772925E-3</v>
      </c>
      <c r="L29" s="42">
        <f t="shared" si="1"/>
        <v>0.79633389683452005</v>
      </c>
    </row>
    <row r="30" spans="2:12">
      <c r="B30" s="41" t="s">
        <v>384</v>
      </c>
      <c r="C30" s="24" t="s">
        <v>385</v>
      </c>
      <c r="D30" s="24" t="s">
        <v>25</v>
      </c>
      <c r="E30" s="14" t="s">
        <v>386</v>
      </c>
      <c r="F30" s="24" t="s">
        <v>1</v>
      </c>
      <c r="G30" s="25">
        <v>11.32</v>
      </c>
      <c r="H30" s="15">
        <v>472.38</v>
      </c>
      <c r="I30" s="15">
        <v>619.99874999999997</v>
      </c>
      <c r="J30" s="15">
        <v>7018.3858499999997</v>
      </c>
      <c r="K30" s="42">
        <f t="shared" si="0"/>
        <v>7.8493694322974757E-3</v>
      </c>
      <c r="L30" s="42">
        <f t="shared" si="1"/>
        <v>0.80418326626681758</v>
      </c>
    </row>
    <row r="31" spans="2:12" ht="40.5">
      <c r="B31" s="41" t="s">
        <v>399</v>
      </c>
      <c r="C31" s="24" t="s">
        <v>400</v>
      </c>
      <c r="D31" s="24" t="s">
        <v>3</v>
      </c>
      <c r="E31" s="14" t="s">
        <v>401</v>
      </c>
      <c r="F31" s="24" t="s">
        <v>28</v>
      </c>
      <c r="G31" s="25">
        <v>6</v>
      </c>
      <c r="H31" s="15">
        <v>889.18</v>
      </c>
      <c r="I31" s="15">
        <v>1167.0487499999999</v>
      </c>
      <c r="J31" s="15">
        <v>7002.2924999999996</v>
      </c>
      <c r="K31" s="42">
        <f t="shared" si="0"/>
        <v>7.831370614299565E-3</v>
      </c>
      <c r="L31" s="42">
        <f t="shared" si="1"/>
        <v>0.81201463688111719</v>
      </c>
    </row>
    <row r="32" spans="2:12">
      <c r="B32" s="41" t="s">
        <v>39</v>
      </c>
      <c r="C32" s="24" t="s">
        <v>24</v>
      </c>
      <c r="D32" s="24" t="s">
        <v>3</v>
      </c>
      <c r="E32" s="14" t="s">
        <v>75</v>
      </c>
      <c r="F32" s="24" t="s">
        <v>1</v>
      </c>
      <c r="G32" s="25">
        <v>10</v>
      </c>
      <c r="H32" s="15">
        <v>531.22</v>
      </c>
      <c r="I32" s="15">
        <v>697.22625000000005</v>
      </c>
      <c r="J32" s="15">
        <v>6972.2625000000007</v>
      </c>
      <c r="K32" s="42">
        <f t="shared" si="0"/>
        <v>7.7977850336418859E-3</v>
      </c>
      <c r="L32" s="42">
        <f t="shared" si="1"/>
        <v>0.81981242191475912</v>
      </c>
    </row>
    <row r="33" spans="2:12" ht="27">
      <c r="B33" s="41" t="s">
        <v>275</v>
      </c>
      <c r="C33" s="24" t="s">
        <v>276</v>
      </c>
      <c r="D33" s="24" t="s">
        <v>3</v>
      </c>
      <c r="E33" s="14" t="s">
        <v>277</v>
      </c>
      <c r="F33" s="24" t="s">
        <v>29</v>
      </c>
      <c r="G33" s="25">
        <v>200</v>
      </c>
      <c r="H33" s="15">
        <v>25.9</v>
      </c>
      <c r="I33" s="15">
        <v>33.993749999999999</v>
      </c>
      <c r="J33" s="15">
        <v>6798.75</v>
      </c>
      <c r="K33" s="42">
        <f t="shared" si="0"/>
        <v>7.6037284880586132E-3</v>
      </c>
      <c r="L33" s="42">
        <f t="shared" si="1"/>
        <v>0.82741615040281769</v>
      </c>
    </row>
    <row r="34" spans="2:12" ht="27">
      <c r="B34" s="41" t="s">
        <v>260</v>
      </c>
      <c r="C34" s="24" t="s">
        <v>261</v>
      </c>
      <c r="D34" s="24" t="s">
        <v>3</v>
      </c>
      <c r="E34" s="14" t="s">
        <v>262</v>
      </c>
      <c r="F34" s="24" t="s">
        <v>29</v>
      </c>
      <c r="G34" s="25">
        <v>1500</v>
      </c>
      <c r="H34" s="15">
        <v>3.13</v>
      </c>
      <c r="I34" s="15">
        <v>4.1081250000000002</v>
      </c>
      <c r="J34" s="15">
        <v>6162.1875</v>
      </c>
      <c r="K34" s="42">
        <f t="shared" si="0"/>
        <v>6.8917963805859442E-3</v>
      </c>
      <c r="L34" s="42">
        <f t="shared" si="1"/>
        <v>0.83430794678340359</v>
      </c>
    </row>
    <row r="35" spans="2:12">
      <c r="B35" s="41" t="s">
        <v>538</v>
      </c>
      <c r="C35" s="24" t="s">
        <v>539</v>
      </c>
      <c r="D35" s="24" t="s">
        <v>27</v>
      </c>
      <c r="E35" s="14" t="s">
        <v>540</v>
      </c>
      <c r="F35" s="24" t="s">
        <v>1</v>
      </c>
      <c r="G35" s="25">
        <v>9.5399999999999991</v>
      </c>
      <c r="H35" s="15">
        <v>451.82</v>
      </c>
      <c r="I35" s="15">
        <v>593.01374999999996</v>
      </c>
      <c r="J35" s="15">
        <v>5657.3511749999989</v>
      </c>
      <c r="K35" s="42">
        <f t="shared" si="0"/>
        <v>6.3271869529397846E-3</v>
      </c>
      <c r="L35" s="42">
        <f t="shared" si="1"/>
        <v>0.84063513373634335</v>
      </c>
    </row>
    <row r="36" spans="2:12" ht="27">
      <c r="B36" s="41" t="s">
        <v>529</v>
      </c>
      <c r="C36" s="24" t="s">
        <v>530</v>
      </c>
      <c r="D36" s="24" t="s">
        <v>26</v>
      </c>
      <c r="E36" s="14" t="s">
        <v>531</v>
      </c>
      <c r="F36" s="24" t="s">
        <v>28</v>
      </c>
      <c r="G36" s="25">
        <v>2</v>
      </c>
      <c r="H36" s="15">
        <v>1990.53</v>
      </c>
      <c r="I36" s="15">
        <v>2612.5706249999998</v>
      </c>
      <c r="J36" s="15">
        <v>5225.1412499999997</v>
      </c>
      <c r="K36" s="42">
        <f t="shared" si="0"/>
        <v>5.8438029603611243E-3</v>
      </c>
      <c r="L36" s="42">
        <f t="shared" si="1"/>
        <v>0.84647893669670449</v>
      </c>
    </row>
    <row r="37" spans="2:12">
      <c r="B37" s="41" t="s">
        <v>577</v>
      </c>
      <c r="C37" s="24" t="s">
        <v>578</v>
      </c>
      <c r="D37" s="24" t="s">
        <v>3</v>
      </c>
      <c r="E37" s="14" t="s">
        <v>579</v>
      </c>
      <c r="F37" s="24" t="s">
        <v>29</v>
      </c>
      <c r="G37" s="25">
        <v>110</v>
      </c>
      <c r="H37" s="15">
        <v>34.6</v>
      </c>
      <c r="I37" s="15">
        <v>45.412500000000001</v>
      </c>
      <c r="J37" s="15">
        <v>4995.375</v>
      </c>
      <c r="K37" s="42">
        <f t="shared" si="0"/>
        <v>5.586832167094804E-3</v>
      </c>
      <c r="L37" s="42">
        <f t="shared" si="1"/>
        <v>0.85206576886379926</v>
      </c>
    </row>
    <row r="38" spans="2:12" ht="27">
      <c r="B38" s="41" t="s">
        <v>217</v>
      </c>
      <c r="C38" s="24" t="s">
        <v>218</v>
      </c>
      <c r="D38" s="24" t="s">
        <v>27</v>
      </c>
      <c r="E38" s="14" t="s">
        <v>219</v>
      </c>
      <c r="F38" s="24" t="s">
        <v>28</v>
      </c>
      <c r="G38" s="25">
        <v>6</v>
      </c>
      <c r="H38" s="15">
        <v>577.76</v>
      </c>
      <c r="I38" s="15">
        <v>758.31</v>
      </c>
      <c r="J38" s="15">
        <v>4549.8599999999997</v>
      </c>
      <c r="K38" s="42">
        <f t="shared" si="0"/>
        <v>5.088567765939086E-3</v>
      </c>
      <c r="L38" s="42">
        <f t="shared" si="1"/>
        <v>0.85715433662973839</v>
      </c>
    </row>
    <row r="39" spans="2:12" s="34" customFormat="1">
      <c r="B39" s="41" t="s">
        <v>346</v>
      </c>
      <c r="C39" s="24" t="s">
        <v>347</v>
      </c>
      <c r="D39" s="24" t="s">
        <v>27</v>
      </c>
      <c r="E39" s="14" t="s">
        <v>348</v>
      </c>
      <c r="F39" s="24" t="s">
        <v>28</v>
      </c>
      <c r="G39" s="25">
        <v>5</v>
      </c>
      <c r="H39" s="15">
        <v>641.67999999999995</v>
      </c>
      <c r="I39" s="15">
        <v>842.20499999999993</v>
      </c>
      <c r="J39" s="15">
        <v>4211.0249999999996</v>
      </c>
      <c r="K39" s="42">
        <f t="shared" si="0"/>
        <v>4.7096143785882727E-3</v>
      </c>
      <c r="L39" s="42">
        <f t="shared" si="1"/>
        <v>0.86186395100832669</v>
      </c>
    </row>
    <row r="40" spans="2:12">
      <c r="B40" s="41" t="s">
        <v>533</v>
      </c>
      <c r="C40" s="24" t="s">
        <v>534</v>
      </c>
      <c r="D40" s="24" t="s">
        <v>27</v>
      </c>
      <c r="E40" s="14" t="s">
        <v>535</v>
      </c>
      <c r="F40" s="24" t="s">
        <v>1</v>
      </c>
      <c r="G40" s="25">
        <v>21.28</v>
      </c>
      <c r="H40" s="15">
        <v>147.08000000000001</v>
      </c>
      <c r="I40" s="15">
        <v>193.04250000000002</v>
      </c>
      <c r="J40" s="15">
        <v>4107.9444000000003</v>
      </c>
      <c r="K40" s="42">
        <f t="shared" si="0"/>
        <v>4.5943289371782828E-3</v>
      </c>
      <c r="L40" s="42">
        <f t="shared" si="1"/>
        <v>0.86645827994550495</v>
      </c>
    </row>
    <row r="41" spans="2:12" ht="27">
      <c r="B41" s="41" t="s">
        <v>187</v>
      </c>
      <c r="C41" s="24" t="s">
        <v>188</v>
      </c>
      <c r="D41" s="24" t="s">
        <v>3</v>
      </c>
      <c r="E41" s="14" t="s">
        <v>189</v>
      </c>
      <c r="F41" s="24" t="s">
        <v>29</v>
      </c>
      <c r="G41" s="25">
        <v>87</v>
      </c>
      <c r="H41" s="15">
        <v>35.200000000000003</v>
      </c>
      <c r="I41" s="15">
        <v>46.2</v>
      </c>
      <c r="J41" s="15">
        <v>4019.4</v>
      </c>
      <c r="K41" s="42">
        <f t="shared" si="0"/>
        <v>4.4953007957202118E-3</v>
      </c>
      <c r="L41" s="42">
        <f t="shared" si="1"/>
        <v>0.8709535807412252</v>
      </c>
    </row>
    <row r="42" spans="2:12" ht="27">
      <c r="B42" s="41" t="s">
        <v>269</v>
      </c>
      <c r="C42" s="24" t="s">
        <v>270</v>
      </c>
      <c r="D42" s="24" t="s">
        <v>3</v>
      </c>
      <c r="E42" s="14" t="s">
        <v>271</v>
      </c>
      <c r="F42" s="24" t="s">
        <v>29</v>
      </c>
      <c r="G42" s="25">
        <v>300</v>
      </c>
      <c r="H42" s="15">
        <v>9.9499999999999993</v>
      </c>
      <c r="I42" s="15">
        <v>13.059374999999999</v>
      </c>
      <c r="J42" s="15">
        <v>3917.8125</v>
      </c>
      <c r="K42" s="42">
        <f t="shared" si="0"/>
        <v>4.3816852387750889E-3</v>
      </c>
      <c r="L42" s="42">
        <f t="shared" si="1"/>
        <v>0.87533526598000033</v>
      </c>
    </row>
    <row r="43" spans="2:12">
      <c r="B43" s="41" t="s">
        <v>634</v>
      </c>
      <c r="C43" s="24" t="s">
        <v>30</v>
      </c>
      <c r="D43" s="24" t="s">
        <v>3</v>
      </c>
      <c r="E43" s="14" t="s">
        <v>635</v>
      </c>
      <c r="F43" s="24" t="s">
        <v>1</v>
      </c>
      <c r="G43" s="25">
        <v>727.28</v>
      </c>
      <c r="H43" s="15">
        <v>3.89</v>
      </c>
      <c r="I43" s="15">
        <v>5.1056249999999999</v>
      </c>
      <c r="J43" s="15">
        <v>3713.2189499999999</v>
      </c>
      <c r="K43" s="42">
        <f t="shared" si="0"/>
        <v>4.1528676172111183E-3</v>
      </c>
      <c r="L43" s="42">
        <f t="shared" si="1"/>
        <v>0.87948813359721145</v>
      </c>
    </row>
    <row r="44" spans="2:12" s="34" customFormat="1" ht="27">
      <c r="B44" s="41" t="s">
        <v>450</v>
      </c>
      <c r="C44" s="24" t="s">
        <v>451</v>
      </c>
      <c r="D44" s="24" t="s">
        <v>3</v>
      </c>
      <c r="E44" s="14" t="s">
        <v>452</v>
      </c>
      <c r="F44" s="24" t="s">
        <v>1</v>
      </c>
      <c r="G44" s="25">
        <v>508.38</v>
      </c>
      <c r="H44" s="15">
        <v>5.51</v>
      </c>
      <c r="I44" s="15">
        <v>7.2318749999999996</v>
      </c>
      <c r="J44" s="15">
        <v>3676.5406125</v>
      </c>
      <c r="K44" s="42">
        <f t="shared" si="0"/>
        <v>4.1118465295489192E-3</v>
      </c>
      <c r="L44" s="42">
        <f t="shared" si="1"/>
        <v>0.88359998012676033</v>
      </c>
    </row>
    <row r="45" spans="2:12">
      <c r="B45" s="41" t="s">
        <v>590</v>
      </c>
      <c r="C45" s="24" t="s">
        <v>591</v>
      </c>
      <c r="D45" s="24" t="s">
        <v>27</v>
      </c>
      <c r="E45" s="14" t="s">
        <v>592</v>
      </c>
      <c r="F45" s="24" t="s">
        <v>29</v>
      </c>
      <c r="G45" s="25">
        <v>205</v>
      </c>
      <c r="H45" s="15">
        <v>11.72</v>
      </c>
      <c r="I45" s="15">
        <v>15.3825</v>
      </c>
      <c r="J45" s="15">
        <v>3153.4124999999999</v>
      </c>
      <c r="K45" s="42">
        <f t="shared" si="0"/>
        <v>3.5267795493068772E-3</v>
      </c>
      <c r="L45" s="42">
        <f t="shared" si="1"/>
        <v>0.88712675967606724</v>
      </c>
    </row>
    <row r="46" spans="2:12">
      <c r="B46" s="41" t="s">
        <v>485</v>
      </c>
      <c r="C46" s="24" t="s">
        <v>486</v>
      </c>
      <c r="D46" s="24" t="s">
        <v>25</v>
      </c>
      <c r="E46" s="14" t="s">
        <v>487</v>
      </c>
      <c r="F46" s="24" t="s">
        <v>29</v>
      </c>
      <c r="G46" s="25">
        <v>24.7</v>
      </c>
      <c r="H46" s="15">
        <v>95.26</v>
      </c>
      <c r="I46" s="15">
        <v>125.02875</v>
      </c>
      <c r="J46" s="15">
        <v>3088.2101250000001</v>
      </c>
      <c r="K46" s="42">
        <f t="shared" si="0"/>
        <v>3.453857150884141E-3</v>
      </c>
      <c r="L46" s="42">
        <f t="shared" si="1"/>
        <v>0.89058061682695133</v>
      </c>
    </row>
    <row r="47" spans="2:12" ht="27">
      <c r="B47" s="41" t="s">
        <v>469</v>
      </c>
      <c r="C47" s="24" t="s">
        <v>470</v>
      </c>
      <c r="D47" s="24" t="s">
        <v>3</v>
      </c>
      <c r="E47" s="14" t="s">
        <v>471</v>
      </c>
      <c r="F47" s="24" t="s">
        <v>1</v>
      </c>
      <c r="G47" s="25">
        <v>42.624000000000002</v>
      </c>
      <c r="H47" s="15">
        <v>51.17</v>
      </c>
      <c r="I47" s="15">
        <v>67.160624999999996</v>
      </c>
      <c r="J47" s="15">
        <v>2862.6544800000001</v>
      </c>
      <c r="K47" s="42">
        <f t="shared" si="0"/>
        <v>3.2015955022680078E-3</v>
      </c>
      <c r="L47" s="42">
        <f t="shared" si="1"/>
        <v>0.89378221232921939</v>
      </c>
    </row>
    <row r="48" spans="2:12" s="34" customFormat="1">
      <c r="B48" s="41" t="s">
        <v>615</v>
      </c>
      <c r="C48" s="24" t="s">
        <v>616</v>
      </c>
      <c r="D48" s="24" t="s">
        <v>25</v>
      </c>
      <c r="E48" s="14" t="s">
        <v>617</v>
      </c>
      <c r="F48" s="24" t="s">
        <v>1</v>
      </c>
      <c r="G48" s="25">
        <v>4.2</v>
      </c>
      <c r="H48" s="15">
        <v>487.09</v>
      </c>
      <c r="I48" s="15">
        <v>639.30562499999996</v>
      </c>
      <c r="J48" s="15">
        <v>2685.0836249999998</v>
      </c>
      <c r="K48" s="42">
        <f t="shared" si="0"/>
        <v>3.0030000885798401E-3</v>
      </c>
      <c r="L48" s="42">
        <f t="shared" si="1"/>
        <v>0.89678521241779918</v>
      </c>
    </row>
    <row r="49" spans="2:12" ht="27">
      <c r="B49" s="41" t="s">
        <v>377</v>
      </c>
      <c r="C49" s="24" t="s">
        <v>378</v>
      </c>
      <c r="D49" s="24" t="s">
        <v>3</v>
      </c>
      <c r="E49" s="14" t="s">
        <v>645</v>
      </c>
      <c r="F49" s="24" t="s">
        <v>1</v>
      </c>
      <c r="G49" s="25">
        <v>37.219000000000051</v>
      </c>
      <c r="H49" s="15">
        <v>54.57</v>
      </c>
      <c r="I49" s="15">
        <v>71.623125000000002</v>
      </c>
      <c r="J49" s="15">
        <v>2665.7410893750039</v>
      </c>
      <c r="K49" s="42">
        <f t="shared" si="0"/>
        <v>2.9813673782782303E-3</v>
      </c>
      <c r="L49" s="42">
        <f t="shared" si="1"/>
        <v>0.89976657979607744</v>
      </c>
    </row>
    <row r="50" spans="2:12">
      <c r="B50" s="41" t="s">
        <v>407</v>
      </c>
      <c r="C50" s="24" t="s">
        <v>408</v>
      </c>
      <c r="D50" s="24" t="s">
        <v>26</v>
      </c>
      <c r="E50" s="14" t="s">
        <v>409</v>
      </c>
      <c r="F50" s="24" t="s">
        <v>28</v>
      </c>
      <c r="G50" s="25">
        <v>3</v>
      </c>
      <c r="H50" s="15">
        <v>664.95</v>
      </c>
      <c r="I50" s="15">
        <v>872.74687500000005</v>
      </c>
      <c r="J50" s="15">
        <v>2618.2406250000004</v>
      </c>
      <c r="K50" s="42">
        <f t="shared" si="0"/>
        <v>2.9282428135914531E-3</v>
      </c>
      <c r="L50" s="42">
        <f t="shared" si="1"/>
        <v>0.90269482260966893</v>
      </c>
    </row>
    <row r="51" spans="2:12">
      <c r="B51" s="41" t="s">
        <v>526</v>
      </c>
      <c r="C51" s="24" t="s">
        <v>527</v>
      </c>
      <c r="D51" s="24" t="s">
        <v>26</v>
      </c>
      <c r="E51" s="14" t="s">
        <v>528</v>
      </c>
      <c r="F51" s="24" t="s">
        <v>28</v>
      </c>
      <c r="G51" s="25">
        <v>1</v>
      </c>
      <c r="H51" s="15">
        <v>1990.53</v>
      </c>
      <c r="I51" s="15">
        <v>2612.5706249999998</v>
      </c>
      <c r="J51" s="15">
        <v>2612.5706249999998</v>
      </c>
      <c r="K51" s="42">
        <f t="shared" si="0"/>
        <v>2.9219014801805622E-3</v>
      </c>
      <c r="L51" s="42">
        <f t="shared" si="1"/>
        <v>0.9056167240898495</v>
      </c>
    </row>
    <row r="52" spans="2:12" s="34" customFormat="1" ht="27">
      <c r="B52" s="41" t="s">
        <v>418</v>
      </c>
      <c r="C52" s="24" t="s">
        <v>419</v>
      </c>
      <c r="D52" s="24" t="s">
        <v>3</v>
      </c>
      <c r="E52" s="14" t="s">
        <v>420</v>
      </c>
      <c r="F52" s="24" t="s">
        <v>28</v>
      </c>
      <c r="G52" s="25">
        <v>20</v>
      </c>
      <c r="H52" s="15">
        <v>95</v>
      </c>
      <c r="I52" s="15">
        <v>124.6875</v>
      </c>
      <c r="J52" s="15">
        <v>2493.75</v>
      </c>
      <c r="K52" s="42">
        <f t="shared" si="0"/>
        <v>2.7890123797898389E-3</v>
      </c>
      <c r="L52" s="42">
        <f t="shared" si="1"/>
        <v>0.90840573646963929</v>
      </c>
    </row>
    <row r="53" spans="2:12">
      <c r="B53" s="41" t="s">
        <v>504</v>
      </c>
      <c r="C53" s="24" t="s">
        <v>53</v>
      </c>
      <c r="D53" s="24" t="s">
        <v>3</v>
      </c>
      <c r="E53" s="14" t="s">
        <v>505</v>
      </c>
      <c r="F53" s="24" t="s">
        <v>1</v>
      </c>
      <c r="G53" s="25">
        <v>80</v>
      </c>
      <c r="H53" s="15">
        <v>23.26</v>
      </c>
      <c r="I53" s="15">
        <v>30.528750000000002</v>
      </c>
      <c r="J53" s="15">
        <v>2442.3000000000002</v>
      </c>
      <c r="K53" s="42">
        <f t="shared" si="0"/>
        <v>2.7314706506910173E-3</v>
      </c>
      <c r="L53" s="42">
        <f t="shared" si="1"/>
        <v>0.91113720712033031</v>
      </c>
    </row>
    <row r="54" spans="2:12" ht="27">
      <c r="B54" s="41" t="s">
        <v>272</v>
      </c>
      <c r="C54" s="24" t="s">
        <v>273</v>
      </c>
      <c r="D54" s="24" t="s">
        <v>3</v>
      </c>
      <c r="E54" s="14" t="s">
        <v>274</v>
      </c>
      <c r="F54" s="24" t="s">
        <v>29</v>
      </c>
      <c r="G54" s="25">
        <v>150</v>
      </c>
      <c r="H54" s="15">
        <v>12.14</v>
      </c>
      <c r="I54" s="15">
        <v>15.93375</v>
      </c>
      <c r="J54" s="15">
        <v>2390.0625</v>
      </c>
      <c r="K54" s="42">
        <f t="shared" si="0"/>
        <v>2.6730481808406826E-3</v>
      </c>
      <c r="L54" s="42">
        <f t="shared" si="1"/>
        <v>0.91381025530117099</v>
      </c>
    </row>
    <row r="55" spans="2:12" s="34" customFormat="1" ht="27">
      <c r="B55" s="41" t="s">
        <v>421</v>
      </c>
      <c r="C55" s="24" t="s">
        <v>422</v>
      </c>
      <c r="D55" s="24" t="s">
        <v>3</v>
      </c>
      <c r="E55" s="14" t="s">
        <v>423</v>
      </c>
      <c r="F55" s="24" t="s">
        <v>28</v>
      </c>
      <c r="G55" s="25">
        <v>60</v>
      </c>
      <c r="H55" s="15">
        <v>28.49</v>
      </c>
      <c r="I55" s="15">
        <v>37.393124999999998</v>
      </c>
      <c r="J55" s="15">
        <v>2243.5874999999996</v>
      </c>
      <c r="K55" s="42">
        <f t="shared" si="0"/>
        <v>2.5092304010593419E-3</v>
      </c>
      <c r="L55" s="42">
        <f t="shared" si="1"/>
        <v>0.91631948570223032</v>
      </c>
    </row>
    <row r="56" spans="2:12" ht="27">
      <c r="B56" s="41" t="s">
        <v>206</v>
      </c>
      <c r="C56" s="24" t="s">
        <v>207</v>
      </c>
      <c r="D56" s="24" t="s">
        <v>3</v>
      </c>
      <c r="E56" s="14" t="s">
        <v>208</v>
      </c>
      <c r="F56" s="24" t="s">
        <v>28</v>
      </c>
      <c r="G56" s="25">
        <v>5</v>
      </c>
      <c r="H56" s="15">
        <v>341.03</v>
      </c>
      <c r="I56" s="15">
        <v>447.60187499999995</v>
      </c>
      <c r="J56" s="15">
        <v>2238.0093749999996</v>
      </c>
      <c r="K56" s="42">
        <f t="shared" si="0"/>
        <v>2.5029918207361279E-3</v>
      </c>
      <c r="L56" s="42">
        <f t="shared" si="1"/>
        <v>0.91882247752296642</v>
      </c>
    </row>
    <row r="57" spans="2:12">
      <c r="B57" s="41" t="s">
        <v>80</v>
      </c>
      <c r="C57" s="24" t="s">
        <v>67</v>
      </c>
      <c r="D57" s="24" t="s">
        <v>25</v>
      </c>
      <c r="E57" s="14" t="s">
        <v>81</v>
      </c>
      <c r="F57" s="24" t="s">
        <v>28</v>
      </c>
      <c r="G57" s="25">
        <v>1</v>
      </c>
      <c r="H57" s="15">
        <v>1676.69</v>
      </c>
      <c r="I57" s="15">
        <v>2200.6556249999999</v>
      </c>
      <c r="J57" s="15">
        <v>2200.6556249999999</v>
      </c>
      <c r="K57" s="42">
        <f t="shared" si="0"/>
        <v>2.4612153510893816E-3</v>
      </c>
      <c r="L57" s="42">
        <f t="shared" si="1"/>
        <v>0.92128369287405576</v>
      </c>
    </row>
    <row r="58" spans="2:12">
      <c r="B58" s="41" t="s">
        <v>209</v>
      </c>
      <c r="C58" s="24" t="s">
        <v>210</v>
      </c>
      <c r="D58" s="24" t="s">
        <v>3</v>
      </c>
      <c r="E58" s="14" t="s">
        <v>211</v>
      </c>
      <c r="F58" s="24" t="s">
        <v>28</v>
      </c>
      <c r="G58" s="25">
        <v>3</v>
      </c>
      <c r="H58" s="15">
        <v>548.71</v>
      </c>
      <c r="I58" s="15">
        <v>720.18187499999999</v>
      </c>
      <c r="J58" s="15">
        <v>2160.5456249999997</v>
      </c>
      <c r="K58" s="42">
        <f t="shared" si="0"/>
        <v>2.4163562888123405E-3</v>
      </c>
      <c r="L58" s="42">
        <f t="shared" si="1"/>
        <v>0.92370004916286808</v>
      </c>
    </row>
    <row r="59" spans="2:12">
      <c r="B59" s="41" t="s">
        <v>308</v>
      </c>
      <c r="C59" s="24" t="s">
        <v>309</v>
      </c>
      <c r="D59" s="24" t="s">
        <v>3</v>
      </c>
      <c r="E59" s="14" t="s">
        <v>310</v>
      </c>
      <c r="F59" s="24" t="s">
        <v>28</v>
      </c>
      <c r="G59" s="25">
        <v>94</v>
      </c>
      <c r="H59" s="15">
        <v>17.440000000000001</v>
      </c>
      <c r="I59" s="15">
        <v>22.89</v>
      </c>
      <c r="J59" s="15">
        <v>2151.66</v>
      </c>
      <c r="K59" s="42">
        <f t="shared" si="0"/>
        <v>2.4064185973327735E-3</v>
      </c>
      <c r="L59" s="42">
        <f t="shared" si="1"/>
        <v>0.92610646776020089</v>
      </c>
    </row>
    <row r="60" spans="2:12">
      <c r="B60" s="41" t="s">
        <v>299</v>
      </c>
      <c r="C60" s="24" t="s">
        <v>35</v>
      </c>
      <c r="D60" s="24" t="s">
        <v>3</v>
      </c>
      <c r="E60" s="14" t="s">
        <v>641</v>
      </c>
      <c r="F60" s="24" t="s">
        <v>28</v>
      </c>
      <c r="G60" s="25">
        <v>53</v>
      </c>
      <c r="H60" s="15">
        <v>30.05</v>
      </c>
      <c r="I60" s="15">
        <v>39.440625000000004</v>
      </c>
      <c r="J60" s="15">
        <v>2090.3531250000001</v>
      </c>
      <c r="K60" s="42">
        <f t="shared" si="0"/>
        <v>2.3378529298275197E-3</v>
      </c>
      <c r="L60" s="42">
        <f t="shared" si="1"/>
        <v>0.92844432069002836</v>
      </c>
    </row>
    <row r="61" spans="2:12">
      <c r="B61" s="41" t="s">
        <v>543</v>
      </c>
      <c r="C61" s="24" t="s">
        <v>62</v>
      </c>
      <c r="D61" s="24" t="s">
        <v>27</v>
      </c>
      <c r="E61" s="14" t="s">
        <v>544</v>
      </c>
      <c r="F61" s="24" t="s">
        <v>28</v>
      </c>
      <c r="G61" s="25">
        <v>7</v>
      </c>
      <c r="H61" s="15">
        <v>226.23</v>
      </c>
      <c r="I61" s="15">
        <v>296.926875</v>
      </c>
      <c r="J61" s="15">
        <v>2078.4881249999999</v>
      </c>
      <c r="K61" s="42">
        <f t="shared" si="0"/>
        <v>2.3245831025047298E-3</v>
      </c>
      <c r="L61" s="42">
        <f t="shared" si="1"/>
        <v>0.93076890379253308</v>
      </c>
    </row>
    <row r="62" spans="2:12" ht="40.5">
      <c r="B62" s="41" t="s">
        <v>212</v>
      </c>
      <c r="C62" s="24" t="s">
        <v>213</v>
      </c>
      <c r="D62" s="24" t="s">
        <v>3</v>
      </c>
      <c r="E62" s="14" t="s">
        <v>214</v>
      </c>
      <c r="F62" s="24" t="s">
        <v>28</v>
      </c>
      <c r="G62" s="25">
        <v>3</v>
      </c>
      <c r="H62" s="15">
        <v>488.44</v>
      </c>
      <c r="I62" s="15">
        <v>641.07749999999999</v>
      </c>
      <c r="J62" s="15">
        <v>1923.2325000000001</v>
      </c>
      <c r="K62" s="42">
        <f t="shared" si="0"/>
        <v>2.1509450633440245E-3</v>
      </c>
      <c r="L62" s="42">
        <f t="shared" si="1"/>
        <v>0.93291984885587709</v>
      </c>
    </row>
    <row r="63" spans="2:12">
      <c r="B63" s="41" t="s">
        <v>201</v>
      </c>
      <c r="C63" s="24" t="s">
        <v>202</v>
      </c>
      <c r="D63" s="24" t="s">
        <v>25</v>
      </c>
      <c r="E63" s="14" t="s">
        <v>203</v>
      </c>
      <c r="F63" s="24" t="s">
        <v>1</v>
      </c>
      <c r="G63" s="25">
        <v>5.67</v>
      </c>
      <c r="H63" s="15">
        <v>256.99</v>
      </c>
      <c r="I63" s="15">
        <v>337.299375</v>
      </c>
      <c r="J63" s="15">
        <v>1912.4874562499999</v>
      </c>
      <c r="K63" s="42">
        <f t="shared" si="0"/>
        <v>2.1389277961600113E-3</v>
      </c>
      <c r="L63" s="42">
        <f t="shared" si="1"/>
        <v>0.93505877665203707</v>
      </c>
    </row>
    <row r="64" spans="2:12">
      <c r="B64" s="41" t="s">
        <v>242</v>
      </c>
      <c r="C64" s="24" t="s">
        <v>243</v>
      </c>
      <c r="D64" s="24" t="s">
        <v>26</v>
      </c>
      <c r="E64" s="14" t="s">
        <v>244</v>
      </c>
      <c r="F64" s="24" t="s">
        <v>28</v>
      </c>
      <c r="G64" s="25">
        <v>6</v>
      </c>
      <c r="H64" s="15">
        <v>233.55</v>
      </c>
      <c r="I64" s="15">
        <v>306.53437500000001</v>
      </c>
      <c r="J64" s="15">
        <v>1839.2062500000002</v>
      </c>
      <c r="K64" s="42">
        <f t="shared" si="0"/>
        <v>2.0569700251576325E-3</v>
      </c>
      <c r="L64" s="42">
        <f t="shared" si="1"/>
        <v>0.93711574667719466</v>
      </c>
    </row>
    <row r="65" spans="2:12" s="34" customFormat="1">
      <c r="B65" s="41" t="s">
        <v>367</v>
      </c>
      <c r="C65" s="24" t="s">
        <v>368</v>
      </c>
      <c r="D65" s="24" t="s">
        <v>3</v>
      </c>
      <c r="E65" s="14" t="s">
        <v>369</v>
      </c>
      <c r="F65" s="24" t="s">
        <v>28</v>
      </c>
      <c r="G65" s="25">
        <v>37</v>
      </c>
      <c r="H65" s="15">
        <v>36.17</v>
      </c>
      <c r="I65" s="15">
        <v>47.473125000000003</v>
      </c>
      <c r="J65" s="15">
        <v>1756.505625</v>
      </c>
      <c r="K65" s="42">
        <f t="shared" si="0"/>
        <v>1.9644775672362862E-3</v>
      </c>
      <c r="L65" s="42">
        <f t="shared" si="1"/>
        <v>0.93908022424443094</v>
      </c>
    </row>
    <row r="66" spans="2:12">
      <c r="B66" s="41" t="s">
        <v>235</v>
      </c>
      <c r="C66" s="24" t="s">
        <v>236</v>
      </c>
      <c r="D66" s="24" t="s">
        <v>25</v>
      </c>
      <c r="E66" s="14" t="s">
        <v>237</v>
      </c>
      <c r="F66" s="24" t="s">
        <v>28</v>
      </c>
      <c r="G66" s="25">
        <v>5</v>
      </c>
      <c r="H66" s="15">
        <v>264.58</v>
      </c>
      <c r="I66" s="15">
        <v>347.26124999999996</v>
      </c>
      <c r="J66" s="15">
        <v>1736.3062499999999</v>
      </c>
      <c r="K66" s="42">
        <f t="shared" si="0"/>
        <v>1.9418865669599882E-3</v>
      </c>
      <c r="L66" s="42">
        <f t="shared" si="1"/>
        <v>0.94102211081139098</v>
      </c>
    </row>
    <row r="67" spans="2:12">
      <c r="B67" s="41" t="s">
        <v>129</v>
      </c>
      <c r="C67" s="24" t="s">
        <v>130</v>
      </c>
      <c r="D67" s="24" t="s">
        <v>3</v>
      </c>
      <c r="E67" s="14" t="s">
        <v>636</v>
      </c>
      <c r="F67" s="24" t="s">
        <v>29</v>
      </c>
      <c r="G67" s="25">
        <v>122</v>
      </c>
      <c r="H67" s="15">
        <v>10.39</v>
      </c>
      <c r="I67" s="15">
        <v>13.636875</v>
      </c>
      <c r="J67" s="15">
        <v>1663.69875</v>
      </c>
      <c r="K67" s="42">
        <f t="shared" si="0"/>
        <v>1.8606822696705285E-3</v>
      </c>
      <c r="L67" s="42">
        <f t="shared" si="1"/>
        <v>0.94288279308106149</v>
      </c>
    </row>
    <row r="68" spans="2:12" ht="27">
      <c r="B68" s="41" t="s">
        <v>523</v>
      </c>
      <c r="C68" s="24" t="s">
        <v>524</v>
      </c>
      <c r="D68" s="24" t="s">
        <v>26</v>
      </c>
      <c r="E68" s="14" t="s">
        <v>525</v>
      </c>
      <c r="F68" s="24" t="s">
        <v>28</v>
      </c>
      <c r="G68" s="25">
        <v>1</v>
      </c>
      <c r="H68" s="15">
        <v>1248.97</v>
      </c>
      <c r="I68" s="15">
        <v>1639.2731249999999</v>
      </c>
      <c r="J68" s="15">
        <v>1639.2731249999999</v>
      </c>
      <c r="K68" s="42">
        <f t="shared" si="0"/>
        <v>1.8333646273611132E-3</v>
      </c>
      <c r="L68" s="42">
        <f t="shared" si="1"/>
        <v>0.94471615770842265</v>
      </c>
    </row>
    <row r="69" spans="2:12" ht="27">
      <c r="B69" s="41" t="s">
        <v>517</v>
      </c>
      <c r="C69" s="24" t="s">
        <v>518</v>
      </c>
      <c r="D69" s="24" t="s">
        <v>26</v>
      </c>
      <c r="E69" s="14" t="s">
        <v>519</v>
      </c>
      <c r="F69" s="24" t="s">
        <v>28</v>
      </c>
      <c r="G69" s="25">
        <v>2</v>
      </c>
      <c r="H69" s="15">
        <v>621.61</v>
      </c>
      <c r="I69" s="15">
        <v>815.86312499999997</v>
      </c>
      <c r="J69" s="15">
        <v>1631.7262499999999</v>
      </c>
      <c r="K69" s="42">
        <f t="shared" si="0"/>
        <v>1.8249241951591175E-3</v>
      </c>
      <c r="L69" s="42">
        <f t="shared" si="1"/>
        <v>0.94654108190358177</v>
      </c>
    </row>
    <row r="70" spans="2:12" ht="27">
      <c r="B70" s="41" t="s">
        <v>239</v>
      </c>
      <c r="C70" s="24" t="s">
        <v>240</v>
      </c>
      <c r="D70" s="24" t="s">
        <v>3</v>
      </c>
      <c r="E70" s="14" t="s">
        <v>241</v>
      </c>
      <c r="F70" s="24" t="s">
        <v>28</v>
      </c>
      <c r="G70" s="25">
        <v>2</v>
      </c>
      <c r="H70" s="15">
        <v>599.78</v>
      </c>
      <c r="I70" s="15">
        <v>787.21124999999995</v>
      </c>
      <c r="J70" s="15">
        <v>1574.4224999999999</v>
      </c>
      <c r="K70" s="42">
        <f t="shared" ref="K70:K133" si="2">J70/$H$177</f>
        <v>1.760835626474052E-3</v>
      </c>
      <c r="L70" s="42">
        <f t="shared" si="1"/>
        <v>0.94830191753005577</v>
      </c>
    </row>
    <row r="71" spans="2:12" s="34" customFormat="1">
      <c r="B71" s="41" t="s">
        <v>389</v>
      </c>
      <c r="C71" s="24" t="s">
        <v>390</v>
      </c>
      <c r="D71" s="24" t="s">
        <v>3</v>
      </c>
      <c r="E71" s="14" t="s">
        <v>391</v>
      </c>
      <c r="F71" s="24" t="s">
        <v>1</v>
      </c>
      <c r="G71" s="25">
        <v>10</v>
      </c>
      <c r="H71" s="15">
        <v>116.26</v>
      </c>
      <c r="I71" s="15">
        <v>152.59125</v>
      </c>
      <c r="J71" s="15">
        <v>1525.9124999999999</v>
      </c>
      <c r="K71" s="42">
        <f t="shared" si="2"/>
        <v>1.7065819961808771E-3</v>
      </c>
      <c r="L71" s="42">
        <f t="shared" ref="L71:L134" si="3">L70+K71</f>
        <v>0.95000849952623667</v>
      </c>
    </row>
    <row r="72" spans="2:12" s="34" customFormat="1">
      <c r="B72" s="41" t="s">
        <v>288</v>
      </c>
      <c r="C72" s="24" t="s">
        <v>289</v>
      </c>
      <c r="D72" s="24" t="s">
        <v>3</v>
      </c>
      <c r="E72" s="14" t="s">
        <v>638</v>
      </c>
      <c r="F72" s="24" t="s">
        <v>28</v>
      </c>
      <c r="G72" s="25">
        <v>24</v>
      </c>
      <c r="H72" s="15">
        <v>47.54</v>
      </c>
      <c r="I72" s="15">
        <v>62.396250000000002</v>
      </c>
      <c r="J72" s="15">
        <v>1497.51</v>
      </c>
      <c r="K72" s="42">
        <f t="shared" si="2"/>
        <v>1.6748166130763234E-3</v>
      </c>
      <c r="L72" s="42">
        <f t="shared" si="3"/>
        <v>0.95168331613931301</v>
      </c>
    </row>
    <row r="73" spans="2:12">
      <c r="B73" s="41" t="s">
        <v>440</v>
      </c>
      <c r="C73" s="24" t="s">
        <v>441</v>
      </c>
      <c r="D73" s="24" t="s">
        <v>3</v>
      </c>
      <c r="E73" s="14" t="s">
        <v>442</v>
      </c>
      <c r="F73" s="24" t="s">
        <v>29</v>
      </c>
      <c r="G73" s="25">
        <v>24.6</v>
      </c>
      <c r="H73" s="15">
        <v>45.77</v>
      </c>
      <c r="I73" s="15">
        <v>60.073125000000005</v>
      </c>
      <c r="J73" s="15">
        <v>1477.7988750000002</v>
      </c>
      <c r="K73" s="42">
        <f t="shared" si="2"/>
        <v>1.6527716720659638E-3</v>
      </c>
      <c r="L73" s="42">
        <f t="shared" si="3"/>
        <v>0.95333608781137902</v>
      </c>
    </row>
    <row r="74" spans="2:12">
      <c r="B74" s="41" t="s">
        <v>304</v>
      </c>
      <c r="C74" s="24" t="s">
        <v>305</v>
      </c>
      <c r="D74" s="24" t="s">
        <v>3</v>
      </c>
      <c r="E74" s="14" t="s">
        <v>643</v>
      </c>
      <c r="F74" s="24" t="s">
        <v>28</v>
      </c>
      <c r="G74" s="25">
        <v>97</v>
      </c>
      <c r="H74" s="15">
        <v>11.28</v>
      </c>
      <c r="I74" s="15">
        <v>14.805</v>
      </c>
      <c r="J74" s="15">
        <v>1436.085</v>
      </c>
      <c r="K74" s="42">
        <f t="shared" si="2"/>
        <v>1.6061188344583422E-3</v>
      </c>
      <c r="L74" s="42">
        <f t="shared" si="3"/>
        <v>0.9549422066458374</v>
      </c>
    </row>
    <row r="75" spans="2:12" s="34" customFormat="1" ht="27">
      <c r="B75" s="41" t="s">
        <v>266</v>
      </c>
      <c r="C75" s="24" t="s">
        <v>267</v>
      </c>
      <c r="D75" s="24" t="s">
        <v>3</v>
      </c>
      <c r="E75" s="14" t="s">
        <v>268</v>
      </c>
      <c r="F75" s="24" t="s">
        <v>29</v>
      </c>
      <c r="G75" s="25">
        <v>150</v>
      </c>
      <c r="H75" s="15">
        <v>7.1</v>
      </c>
      <c r="I75" s="15">
        <v>9.3187499999999996</v>
      </c>
      <c r="J75" s="15">
        <v>1397.8125</v>
      </c>
      <c r="K75" s="42">
        <f t="shared" si="2"/>
        <v>1.5633148339348308E-3</v>
      </c>
      <c r="L75" s="42">
        <f t="shared" si="3"/>
        <v>0.95650552147977219</v>
      </c>
    </row>
    <row r="76" spans="2:12">
      <c r="B76" s="41" t="s">
        <v>490</v>
      </c>
      <c r="C76" s="24" t="s">
        <v>491</v>
      </c>
      <c r="D76" s="24" t="s">
        <v>27</v>
      </c>
      <c r="E76" s="14" t="s">
        <v>492</v>
      </c>
      <c r="F76" s="24" t="s">
        <v>29</v>
      </c>
      <c r="G76" s="25">
        <v>56</v>
      </c>
      <c r="H76" s="15">
        <v>18.36</v>
      </c>
      <c r="I76" s="15">
        <v>24.0975</v>
      </c>
      <c r="J76" s="15">
        <v>1349.46</v>
      </c>
      <c r="K76" s="42">
        <f t="shared" si="2"/>
        <v>1.5092373517919583E-3</v>
      </c>
      <c r="L76" s="42">
        <f t="shared" si="3"/>
        <v>0.95801475883156417</v>
      </c>
    </row>
    <row r="77" spans="2:12" s="34" customFormat="1" ht="27">
      <c r="B77" s="41" t="s">
        <v>512</v>
      </c>
      <c r="C77" s="24" t="s">
        <v>513</v>
      </c>
      <c r="D77" s="24" t="s">
        <v>26</v>
      </c>
      <c r="E77" s="14" t="s">
        <v>514</v>
      </c>
      <c r="F77" s="24" t="s">
        <v>29</v>
      </c>
      <c r="G77" s="25">
        <v>10.8</v>
      </c>
      <c r="H77" s="15">
        <v>95.07</v>
      </c>
      <c r="I77" s="15">
        <v>124.77937499999999</v>
      </c>
      <c r="J77" s="15">
        <v>1347.61725</v>
      </c>
      <c r="K77" s="42">
        <f t="shared" si="2"/>
        <v>1.5071764184334188E-3</v>
      </c>
      <c r="L77" s="42">
        <f t="shared" si="3"/>
        <v>0.95952193524999763</v>
      </c>
    </row>
    <row r="78" spans="2:12">
      <c r="B78" s="41" t="s">
        <v>118</v>
      </c>
      <c r="C78" s="24" t="s">
        <v>42</v>
      </c>
      <c r="D78" s="24" t="s">
        <v>3</v>
      </c>
      <c r="E78" s="14" t="s">
        <v>119</v>
      </c>
      <c r="F78" s="24" t="s">
        <v>29</v>
      </c>
      <c r="G78" s="25">
        <v>52</v>
      </c>
      <c r="H78" s="15">
        <v>17.54</v>
      </c>
      <c r="I78" s="15">
        <v>23.021249999999998</v>
      </c>
      <c r="J78" s="15">
        <v>1197.105</v>
      </c>
      <c r="K78" s="42">
        <f t="shared" si="2"/>
        <v>1.3388433743993244E-3</v>
      </c>
      <c r="L78" s="42">
        <f t="shared" si="3"/>
        <v>0.96086077862439701</v>
      </c>
    </row>
    <row r="79" spans="2:12" s="34" customFormat="1">
      <c r="B79" s="41" t="s">
        <v>612</v>
      </c>
      <c r="C79" s="24" t="s">
        <v>613</v>
      </c>
      <c r="D79" s="24" t="s">
        <v>26</v>
      </c>
      <c r="E79" s="14" t="s">
        <v>614</v>
      </c>
      <c r="F79" s="24" t="s">
        <v>29</v>
      </c>
      <c r="G79" s="25">
        <v>7.25</v>
      </c>
      <c r="H79" s="15">
        <v>117.87</v>
      </c>
      <c r="I79" s="15">
        <v>154.704375</v>
      </c>
      <c r="J79" s="15">
        <v>1121.60671875</v>
      </c>
      <c r="K79" s="42">
        <f t="shared" si="2"/>
        <v>1.254406024601187E-3</v>
      </c>
      <c r="L79" s="42">
        <f t="shared" si="3"/>
        <v>0.96211518464899815</v>
      </c>
    </row>
    <row r="80" spans="2:12" s="34" customFormat="1">
      <c r="B80" s="41" t="s">
        <v>599</v>
      </c>
      <c r="C80" s="24" t="s">
        <v>600</v>
      </c>
      <c r="D80" s="24" t="s">
        <v>3</v>
      </c>
      <c r="E80" s="14" t="s">
        <v>601</v>
      </c>
      <c r="F80" s="24" t="s">
        <v>28</v>
      </c>
      <c r="G80" s="25">
        <v>19</v>
      </c>
      <c r="H80" s="15">
        <v>44.3</v>
      </c>
      <c r="I80" s="15">
        <v>58.143749999999997</v>
      </c>
      <c r="J80" s="15">
        <v>1104.73125</v>
      </c>
      <c r="K80" s="42">
        <f t="shared" si="2"/>
        <v>1.2355324842468988E-3</v>
      </c>
      <c r="L80" s="42">
        <f t="shared" si="3"/>
        <v>0.96335071713324505</v>
      </c>
    </row>
    <row r="81" spans="2:12">
      <c r="B81" s="41" t="s">
        <v>245</v>
      </c>
      <c r="C81" s="24" t="s">
        <v>246</v>
      </c>
      <c r="D81" s="24" t="s">
        <v>26</v>
      </c>
      <c r="E81" s="14" t="s">
        <v>247</v>
      </c>
      <c r="F81" s="24" t="s">
        <v>28</v>
      </c>
      <c r="G81" s="25">
        <v>2</v>
      </c>
      <c r="H81" s="15">
        <v>402.7</v>
      </c>
      <c r="I81" s="15">
        <v>528.54374999999993</v>
      </c>
      <c r="J81" s="15">
        <v>1057.0874999999999</v>
      </c>
      <c r="K81" s="42">
        <f t="shared" si="2"/>
        <v>1.1822476687803874E-3</v>
      </c>
      <c r="L81" s="42">
        <f t="shared" si="3"/>
        <v>0.96453296480202544</v>
      </c>
    </row>
    <row r="82" spans="2:12">
      <c r="B82" s="41" t="s">
        <v>520</v>
      </c>
      <c r="C82" s="24" t="s">
        <v>521</v>
      </c>
      <c r="D82" s="24" t="s">
        <v>26</v>
      </c>
      <c r="E82" s="14" t="s">
        <v>522</v>
      </c>
      <c r="F82" s="24" t="s">
        <v>28</v>
      </c>
      <c r="G82" s="25">
        <v>1</v>
      </c>
      <c r="H82" s="15">
        <v>760.26</v>
      </c>
      <c r="I82" s="15">
        <v>997.84124999999995</v>
      </c>
      <c r="J82" s="15">
        <v>997.84124999999995</v>
      </c>
      <c r="K82" s="42">
        <f t="shared" si="2"/>
        <v>1.115986606241591E-3</v>
      </c>
      <c r="L82" s="42">
        <f t="shared" si="3"/>
        <v>0.96564895140826701</v>
      </c>
    </row>
    <row r="83" spans="2:12" s="34" customFormat="1">
      <c r="B83" s="41" t="s">
        <v>280</v>
      </c>
      <c r="C83" s="24" t="s">
        <v>281</v>
      </c>
      <c r="D83" s="24" t="s">
        <v>25</v>
      </c>
      <c r="E83" s="14" t="s">
        <v>282</v>
      </c>
      <c r="F83" s="24" t="s">
        <v>29</v>
      </c>
      <c r="G83" s="25">
        <v>70</v>
      </c>
      <c r="H83" s="15">
        <v>10.77</v>
      </c>
      <c r="I83" s="15">
        <v>14.135624999999999</v>
      </c>
      <c r="J83" s="15">
        <v>989.49374999999998</v>
      </c>
      <c r="K83" s="42">
        <f t="shared" si="2"/>
        <v>1.1066507542755576E-3</v>
      </c>
      <c r="L83" s="42">
        <f t="shared" si="3"/>
        <v>0.96675560216254253</v>
      </c>
    </row>
    <row r="84" spans="2:12" ht="27">
      <c r="B84" s="41" t="s">
        <v>109</v>
      </c>
      <c r="C84" s="24" t="s">
        <v>101</v>
      </c>
      <c r="D84" s="24" t="s">
        <v>3</v>
      </c>
      <c r="E84" s="14" t="s">
        <v>102</v>
      </c>
      <c r="F84" s="24" t="s">
        <v>7</v>
      </c>
      <c r="G84" s="25">
        <v>1</v>
      </c>
      <c r="H84" s="15">
        <v>730.73</v>
      </c>
      <c r="I84" s="15">
        <v>959.083125</v>
      </c>
      <c r="J84" s="15">
        <v>959.083125</v>
      </c>
      <c r="K84" s="42">
        <f t="shared" si="2"/>
        <v>1.0726394822546468E-3</v>
      </c>
      <c r="L84" s="42">
        <f t="shared" si="3"/>
        <v>0.96782824164479719</v>
      </c>
    </row>
    <row r="85" spans="2:12" s="34" customFormat="1" ht="27">
      <c r="B85" s="41" t="s">
        <v>110</v>
      </c>
      <c r="C85" s="24" t="s">
        <v>101</v>
      </c>
      <c r="D85" s="24" t="s">
        <v>3</v>
      </c>
      <c r="E85" s="14" t="s">
        <v>102</v>
      </c>
      <c r="F85" s="24" t="s">
        <v>7</v>
      </c>
      <c r="G85" s="25">
        <v>1</v>
      </c>
      <c r="H85" s="15">
        <v>730.73</v>
      </c>
      <c r="I85" s="15">
        <v>959.083125</v>
      </c>
      <c r="J85" s="15">
        <v>959.083125</v>
      </c>
      <c r="K85" s="42">
        <f t="shared" si="2"/>
        <v>1.0726394822546468E-3</v>
      </c>
      <c r="L85" s="42">
        <f t="shared" si="3"/>
        <v>0.96890088112705186</v>
      </c>
    </row>
    <row r="86" spans="2:12">
      <c r="B86" s="41" t="s">
        <v>410</v>
      </c>
      <c r="C86" s="24" t="s">
        <v>411</v>
      </c>
      <c r="D86" s="24" t="s">
        <v>26</v>
      </c>
      <c r="E86" s="14" t="s">
        <v>412</v>
      </c>
      <c r="F86" s="24" t="s">
        <v>28</v>
      </c>
      <c r="G86" s="25">
        <v>2</v>
      </c>
      <c r="H86" s="15">
        <v>365.16</v>
      </c>
      <c r="I86" s="15">
        <v>479.27250000000004</v>
      </c>
      <c r="J86" s="15">
        <v>958.54500000000007</v>
      </c>
      <c r="K86" s="42">
        <f t="shared" si="2"/>
        <v>1.0720376427411132E-3</v>
      </c>
      <c r="L86" s="42">
        <f t="shared" si="3"/>
        <v>0.96997291876979297</v>
      </c>
    </row>
    <row r="87" spans="2:12" s="34" customFormat="1">
      <c r="B87" s="41" t="s">
        <v>238</v>
      </c>
      <c r="C87" s="24">
        <v>95545</v>
      </c>
      <c r="D87" s="24" t="s">
        <v>3</v>
      </c>
      <c r="E87" s="14" t="s">
        <v>649</v>
      </c>
      <c r="F87" s="24" t="s">
        <v>28</v>
      </c>
      <c r="G87" s="25">
        <v>9</v>
      </c>
      <c r="H87" s="15">
        <v>80.739999999999995</v>
      </c>
      <c r="I87" s="15">
        <v>105.97125</v>
      </c>
      <c r="J87" s="15">
        <v>953.74125000000004</v>
      </c>
      <c r="K87" s="42">
        <f t="shared" si="2"/>
        <v>1.0666651241568864E-3</v>
      </c>
      <c r="L87" s="42">
        <f t="shared" si="3"/>
        <v>0.97103958389394984</v>
      </c>
    </row>
    <row r="88" spans="2:12" s="34" customFormat="1">
      <c r="B88" s="41" t="s">
        <v>223</v>
      </c>
      <c r="C88" s="24" t="s">
        <v>224</v>
      </c>
      <c r="D88" s="24" t="s">
        <v>26</v>
      </c>
      <c r="E88" s="14" t="s">
        <v>225</v>
      </c>
      <c r="F88" s="24" t="s">
        <v>28</v>
      </c>
      <c r="G88" s="25">
        <v>8</v>
      </c>
      <c r="H88" s="15">
        <v>86.53</v>
      </c>
      <c r="I88" s="15">
        <v>113.57062500000001</v>
      </c>
      <c r="J88" s="15">
        <v>908.56500000000005</v>
      </c>
      <c r="K88" s="42">
        <f t="shared" si="2"/>
        <v>1.0161399630451149E-3</v>
      </c>
      <c r="L88" s="42">
        <f t="shared" si="3"/>
        <v>0.9720557238569949</v>
      </c>
    </row>
    <row r="89" spans="2:12" ht="27">
      <c r="B89" s="41" t="s">
        <v>447</v>
      </c>
      <c r="C89" s="24" t="s">
        <v>448</v>
      </c>
      <c r="D89" s="24" t="s">
        <v>3</v>
      </c>
      <c r="E89" s="14" t="s">
        <v>449</v>
      </c>
      <c r="F89" s="24" t="s">
        <v>1</v>
      </c>
      <c r="G89" s="25">
        <v>148.87599999999998</v>
      </c>
      <c r="H89" s="15">
        <v>4.5</v>
      </c>
      <c r="I89" s="15">
        <v>5.90625</v>
      </c>
      <c r="J89" s="15">
        <v>879.29887499999984</v>
      </c>
      <c r="K89" s="42">
        <f t="shared" si="2"/>
        <v>9.8340870091640203E-4</v>
      </c>
      <c r="L89" s="42">
        <f t="shared" si="3"/>
        <v>0.9730391325579113</v>
      </c>
    </row>
    <row r="90" spans="2:12" ht="27">
      <c r="B90" s="41" t="s">
        <v>621</v>
      </c>
      <c r="C90" s="24" t="s">
        <v>622</v>
      </c>
      <c r="D90" s="24" t="s">
        <v>3</v>
      </c>
      <c r="E90" s="14" t="s">
        <v>623</v>
      </c>
      <c r="F90" s="24" t="s">
        <v>1</v>
      </c>
      <c r="G90" s="25">
        <v>15.6</v>
      </c>
      <c r="H90" s="15">
        <v>40.22</v>
      </c>
      <c r="I90" s="15">
        <v>52.78875</v>
      </c>
      <c r="J90" s="15">
        <v>823.50450000000001</v>
      </c>
      <c r="K90" s="42">
        <f t="shared" si="2"/>
        <v>9.2100821867173595E-4</v>
      </c>
      <c r="L90" s="42">
        <f t="shared" si="3"/>
        <v>0.97396014077658299</v>
      </c>
    </row>
    <row r="91" spans="2:12" ht="27">
      <c r="B91" s="41" t="s">
        <v>220</v>
      </c>
      <c r="C91" s="24" t="s">
        <v>221</v>
      </c>
      <c r="D91" s="24" t="s">
        <v>3</v>
      </c>
      <c r="E91" s="14" t="s">
        <v>222</v>
      </c>
      <c r="F91" s="24" t="s">
        <v>28</v>
      </c>
      <c r="G91" s="25">
        <v>1</v>
      </c>
      <c r="H91" s="15">
        <v>624.07000000000005</v>
      </c>
      <c r="I91" s="15">
        <v>819.09187500000007</v>
      </c>
      <c r="J91" s="15">
        <v>819.09187500000007</v>
      </c>
      <c r="K91" s="42">
        <f t="shared" si="2"/>
        <v>9.1607313466076051E-4</v>
      </c>
      <c r="L91" s="42">
        <f t="shared" si="3"/>
        <v>0.97487621391124379</v>
      </c>
    </row>
    <row r="92" spans="2:12" ht="40.5">
      <c r="B92" s="41" t="s">
        <v>215</v>
      </c>
      <c r="C92" s="24" t="s">
        <v>55</v>
      </c>
      <c r="D92" s="24" t="s">
        <v>3</v>
      </c>
      <c r="E92" s="14" t="s">
        <v>216</v>
      </c>
      <c r="F92" s="24" t="s">
        <v>28</v>
      </c>
      <c r="G92" s="25">
        <v>2</v>
      </c>
      <c r="H92" s="15">
        <v>305.35000000000002</v>
      </c>
      <c r="I92" s="15">
        <v>400.77187500000002</v>
      </c>
      <c r="J92" s="15">
        <v>801.54375000000005</v>
      </c>
      <c r="K92" s="42">
        <f t="shared" si="2"/>
        <v>8.964472949145551E-4</v>
      </c>
      <c r="L92" s="42">
        <f t="shared" si="3"/>
        <v>0.97577266120615835</v>
      </c>
    </row>
    <row r="93" spans="2:12" s="34" customFormat="1" ht="27">
      <c r="B93" s="41" t="s">
        <v>183</v>
      </c>
      <c r="C93" s="24" t="s">
        <v>34</v>
      </c>
      <c r="D93" s="24" t="s">
        <v>3</v>
      </c>
      <c r="E93" s="14" t="s">
        <v>184</v>
      </c>
      <c r="F93" s="24" t="s">
        <v>29</v>
      </c>
      <c r="G93" s="25">
        <v>50</v>
      </c>
      <c r="H93" s="15">
        <v>12.03</v>
      </c>
      <c r="I93" s="15">
        <v>15.789375</v>
      </c>
      <c r="J93" s="15">
        <v>789.46875</v>
      </c>
      <c r="K93" s="42">
        <f t="shared" si="2"/>
        <v>8.8294260339136211E-4</v>
      </c>
      <c r="L93" s="42">
        <f t="shared" si="3"/>
        <v>0.97665560380954974</v>
      </c>
    </row>
    <row r="94" spans="2:12">
      <c r="B94" s="41" t="s">
        <v>536</v>
      </c>
      <c r="C94" s="24" t="s">
        <v>70</v>
      </c>
      <c r="D94" s="24" t="s">
        <v>27</v>
      </c>
      <c r="E94" s="14" t="s">
        <v>537</v>
      </c>
      <c r="F94" s="24" t="s">
        <v>1</v>
      </c>
      <c r="G94" s="25">
        <v>1.5</v>
      </c>
      <c r="H94" s="15">
        <v>387.19</v>
      </c>
      <c r="I94" s="15">
        <v>508.18687499999999</v>
      </c>
      <c r="J94" s="15">
        <v>762.28031250000004</v>
      </c>
      <c r="K94" s="42">
        <f t="shared" si="2"/>
        <v>8.5253502894539032E-4</v>
      </c>
      <c r="L94" s="42">
        <f t="shared" si="3"/>
        <v>0.97750813883849519</v>
      </c>
    </row>
    <row r="95" spans="2:12" s="34" customFormat="1">
      <c r="B95" s="41" t="s">
        <v>602</v>
      </c>
      <c r="C95" s="24" t="s">
        <v>603</v>
      </c>
      <c r="D95" s="24" t="s">
        <v>3</v>
      </c>
      <c r="E95" s="14" t="s">
        <v>604</v>
      </c>
      <c r="F95" s="24" t="s">
        <v>28</v>
      </c>
      <c r="G95" s="25">
        <v>19</v>
      </c>
      <c r="H95" s="15">
        <v>29.55</v>
      </c>
      <c r="I95" s="15">
        <v>38.784375000000004</v>
      </c>
      <c r="J95" s="15">
        <v>736.90312500000005</v>
      </c>
      <c r="K95" s="42">
        <f t="shared" si="2"/>
        <v>8.2415315822789747E-4</v>
      </c>
      <c r="L95" s="42">
        <f t="shared" si="3"/>
        <v>0.97833229199672311</v>
      </c>
    </row>
    <row r="96" spans="2:12" ht="27">
      <c r="B96" s="41" t="s">
        <v>255</v>
      </c>
      <c r="C96" s="24" t="s">
        <v>256</v>
      </c>
      <c r="D96" s="24" t="s">
        <v>3</v>
      </c>
      <c r="E96" s="14" t="s">
        <v>257</v>
      </c>
      <c r="F96" s="24" t="s">
        <v>29</v>
      </c>
      <c r="G96" s="25">
        <v>30</v>
      </c>
      <c r="H96" s="15">
        <v>18.28</v>
      </c>
      <c r="I96" s="15">
        <v>23.9925</v>
      </c>
      <c r="J96" s="15">
        <v>719.77499999999998</v>
      </c>
      <c r="K96" s="42">
        <f t="shared" si="2"/>
        <v>8.0499704688249876E-4</v>
      </c>
      <c r="L96" s="42">
        <f t="shared" si="3"/>
        <v>0.97913728904360564</v>
      </c>
    </row>
    <row r="97" spans="2:12" s="34" customFormat="1" ht="27">
      <c r="B97" s="41" t="s">
        <v>185</v>
      </c>
      <c r="C97" s="24" t="s">
        <v>57</v>
      </c>
      <c r="D97" s="24" t="s">
        <v>3</v>
      </c>
      <c r="E97" s="14" t="s">
        <v>186</v>
      </c>
      <c r="F97" s="24" t="s">
        <v>29</v>
      </c>
      <c r="G97" s="25">
        <v>25</v>
      </c>
      <c r="H97" s="15">
        <v>20.440000000000001</v>
      </c>
      <c r="I97" s="15">
        <v>26.827500000000001</v>
      </c>
      <c r="J97" s="15">
        <v>670.6875</v>
      </c>
      <c r="K97" s="42">
        <f t="shared" si="2"/>
        <v>7.5009754003821458E-4</v>
      </c>
      <c r="L97" s="42">
        <f t="shared" si="3"/>
        <v>0.97988738658364383</v>
      </c>
    </row>
    <row r="98" spans="2:12" s="34" customFormat="1">
      <c r="B98" s="41" t="s">
        <v>290</v>
      </c>
      <c r="C98" s="24" t="s">
        <v>58</v>
      </c>
      <c r="D98" s="24" t="s">
        <v>3</v>
      </c>
      <c r="E98" s="14" t="s">
        <v>639</v>
      </c>
      <c r="F98" s="24" t="s">
        <v>28</v>
      </c>
      <c r="G98" s="25">
        <v>9</v>
      </c>
      <c r="H98" s="15">
        <v>56.1</v>
      </c>
      <c r="I98" s="15">
        <v>73.631250000000009</v>
      </c>
      <c r="J98" s="15">
        <v>662.68125000000009</v>
      </c>
      <c r="K98" s="42">
        <f t="shared" si="2"/>
        <v>7.4114334239783674E-4</v>
      </c>
      <c r="L98" s="42">
        <f t="shared" si="3"/>
        <v>0.98062852992604166</v>
      </c>
    </row>
    <row r="99" spans="2:12" ht="27">
      <c r="B99" s="41" t="s">
        <v>547</v>
      </c>
      <c r="C99" s="24" t="s">
        <v>548</v>
      </c>
      <c r="D99" s="24" t="s">
        <v>3</v>
      </c>
      <c r="E99" s="14" t="s">
        <v>549</v>
      </c>
      <c r="F99" s="24" t="s">
        <v>29</v>
      </c>
      <c r="G99" s="25">
        <v>7</v>
      </c>
      <c r="H99" s="15">
        <v>71.89</v>
      </c>
      <c r="I99" s="15">
        <v>94.355625000000003</v>
      </c>
      <c r="J99" s="15">
        <v>660.489375</v>
      </c>
      <c r="K99" s="42">
        <f t="shared" si="2"/>
        <v>7.3869194730612664E-4</v>
      </c>
      <c r="L99" s="42">
        <f t="shared" si="3"/>
        <v>0.98136722187334779</v>
      </c>
    </row>
    <row r="100" spans="2:12">
      <c r="B100" s="41" t="s">
        <v>356</v>
      </c>
      <c r="C100" s="24" t="s">
        <v>357</v>
      </c>
      <c r="D100" s="24" t="s">
        <v>25</v>
      </c>
      <c r="E100" s="14" t="s">
        <v>358</v>
      </c>
      <c r="F100" s="24" t="s">
        <v>28</v>
      </c>
      <c r="G100" s="25">
        <v>5</v>
      </c>
      <c r="H100" s="15">
        <v>100.15</v>
      </c>
      <c r="I100" s="15">
        <v>131.44687500000001</v>
      </c>
      <c r="J100" s="15">
        <v>657.234375</v>
      </c>
      <c r="K100" s="42">
        <f t="shared" si="2"/>
        <v>7.3505155219987461E-4</v>
      </c>
      <c r="L100" s="42">
        <f t="shared" si="3"/>
        <v>0.98210227342554768</v>
      </c>
    </row>
    <row r="101" spans="2:12">
      <c r="B101" s="41" t="s">
        <v>341</v>
      </c>
      <c r="C101" s="24" t="s">
        <v>342</v>
      </c>
      <c r="D101" s="24" t="s">
        <v>27</v>
      </c>
      <c r="E101" s="14" t="s">
        <v>343</v>
      </c>
      <c r="F101" s="24" t="s">
        <v>28</v>
      </c>
      <c r="G101" s="25">
        <v>1</v>
      </c>
      <c r="H101" s="15">
        <v>488.33</v>
      </c>
      <c r="I101" s="15">
        <v>640.93312500000002</v>
      </c>
      <c r="J101" s="15">
        <v>640.93312500000002</v>
      </c>
      <c r="K101" s="42">
        <f t="shared" si="2"/>
        <v>7.1682021864356426E-4</v>
      </c>
      <c r="L101" s="42">
        <f t="shared" si="3"/>
        <v>0.98281909364419129</v>
      </c>
    </row>
    <row r="102" spans="2:12" ht="27">
      <c r="B102" s="41" t="s">
        <v>180</v>
      </c>
      <c r="C102" s="24" t="s">
        <v>181</v>
      </c>
      <c r="D102" s="24" t="s">
        <v>3</v>
      </c>
      <c r="E102" s="14" t="s">
        <v>182</v>
      </c>
      <c r="F102" s="24" t="s">
        <v>29</v>
      </c>
      <c r="G102" s="25">
        <v>24</v>
      </c>
      <c r="H102" s="15">
        <v>20.11</v>
      </c>
      <c r="I102" s="15">
        <v>26.394375</v>
      </c>
      <c r="J102" s="15">
        <v>633.46500000000003</v>
      </c>
      <c r="K102" s="42">
        <f t="shared" si="2"/>
        <v>7.0846786051672001E-4</v>
      </c>
      <c r="L102" s="42">
        <f t="shared" si="3"/>
        <v>0.98352756150470799</v>
      </c>
    </row>
    <row r="103" spans="2:12" s="34" customFormat="1" ht="27">
      <c r="B103" s="41" t="s">
        <v>583</v>
      </c>
      <c r="C103" s="24" t="s">
        <v>584</v>
      </c>
      <c r="D103" s="24" t="s">
        <v>3</v>
      </c>
      <c r="E103" s="14" t="s">
        <v>585</v>
      </c>
      <c r="F103" s="24" t="s">
        <v>28</v>
      </c>
      <c r="G103" s="25">
        <v>45</v>
      </c>
      <c r="H103" s="15">
        <v>10.5</v>
      </c>
      <c r="I103" s="15">
        <v>13.78125</v>
      </c>
      <c r="J103" s="15">
        <v>620.15625</v>
      </c>
      <c r="K103" s="42">
        <f t="shared" si="2"/>
        <v>6.935833418161573E-4</v>
      </c>
      <c r="L103" s="42">
        <f t="shared" si="3"/>
        <v>0.98422114484652412</v>
      </c>
    </row>
    <row r="104" spans="2:12">
      <c r="B104" s="41" t="s">
        <v>126</v>
      </c>
      <c r="C104" s="24" t="s">
        <v>127</v>
      </c>
      <c r="D104" s="24" t="s">
        <v>3</v>
      </c>
      <c r="E104" s="14" t="s">
        <v>128</v>
      </c>
      <c r="F104" s="24" t="s">
        <v>29</v>
      </c>
      <c r="G104" s="25">
        <v>85</v>
      </c>
      <c r="H104" s="15">
        <v>5.21</v>
      </c>
      <c r="I104" s="15">
        <v>6.8381249999999998</v>
      </c>
      <c r="J104" s="15">
        <v>581.24062500000002</v>
      </c>
      <c r="K104" s="42">
        <f t="shared" si="2"/>
        <v>6.5006006967891058E-4</v>
      </c>
      <c r="L104" s="42">
        <f t="shared" si="3"/>
        <v>0.98487120491620306</v>
      </c>
    </row>
    <row r="105" spans="2:12" ht="27">
      <c r="B105" s="41" t="s">
        <v>580</v>
      </c>
      <c r="C105" s="24" t="s">
        <v>581</v>
      </c>
      <c r="D105" s="24" t="s">
        <v>3</v>
      </c>
      <c r="E105" s="14" t="s">
        <v>582</v>
      </c>
      <c r="F105" s="24" t="s">
        <v>28</v>
      </c>
      <c r="G105" s="25">
        <v>26</v>
      </c>
      <c r="H105" s="15">
        <v>16.59</v>
      </c>
      <c r="I105" s="15">
        <v>21.774374999999999</v>
      </c>
      <c r="J105" s="15">
        <v>566.13374999999996</v>
      </c>
      <c r="K105" s="42">
        <f t="shared" si="2"/>
        <v>6.331645262623942E-4</v>
      </c>
      <c r="L105" s="42">
        <f t="shared" si="3"/>
        <v>0.98550436944246544</v>
      </c>
    </row>
    <row r="106" spans="2:12" ht="27">
      <c r="B106" s="41" t="s">
        <v>624</v>
      </c>
      <c r="C106" s="24" t="s">
        <v>625</v>
      </c>
      <c r="D106" s="24" t="s">
        <v>3</v>
      </c>
      <c r="E106" s="14" t="s">
        <v>626</v>
      </c>
      <c r="F106" s="24" t="s">
        <v>1</v>
      </c>
      <c r="G106" s="25">
        <v>9.1999999999999993</v>
      </c>
      <c r="H106" s="15">
        <v>46.41</v>
      </c>
      <c r="I106" s="15">
        <v>60.913124999999994</v>
      </c>
      <c r="J106" s="15">
        <v>560.4007499999999</v>
      </c>
      <c r="K106" s="42">
        <f t="shared" si="2"/>
        <v>6.2675273359138258E-4</v>
      </c>
      <c r="L106" s="42">
        <f t="shared" si="3"/>
        <v>0.98613112217605681</v>
      </c>
    </row>
    <row r="107" spans="2:12" ht="27">
      <c r="B107" s="41" t="s">
        <v>313</v>
      </c>
      <c r="C107" s="24" t="s">
        <v>314</v>
      </c>
      <c r="D107" s="24" t="s">
        <v>3</v>
      </c>
      <c r="E107" s="14" t="s">
        <v>315</v>
      </c>
      <c r="F107" s="24" t="s">
        <v>28</v>
      </c>
      <c r="G107" s="25">
        <v>1</v>
      </c>
      <c r="H107" s="15">
        <v>413.7</v>
      </c>
      <c r="I107" s="15">
        <v>542.98124999999993</v>
      </c>
      <c r="J107" s="15">
        <v>542.98124999999993</v>
      </c>
      <c r="K107" s="42">
        <f t="shared" si="2"/>
        <v>6.0727074816792435E-4</v>
      </c>
      <c r="L107" s="42">
        <f t="shared" si="3"/>
        <v>0.98673839292422472</v>
      </c>
    </row>
    <row r="108" spans="2:12" ht="27">
      <c r="B108" s="41" t="s">
        <v>328</v>
      </c>
      <c r="C108" s="24" t="s">
        <v>314</v>
      </c>
      <c r="D108" s="24" t="s">
        <v>3</v>
      </c>
      <c r="E108" s="14" t="s">
        <v>315</v>
      </c>
      <c r="F108" s="24" t="s">
        <v>28</v>
      </c>
      <c r="G108" s="25">
        <v>1</v>
      </c>
      <c r="H108" s="15">
        <v>413.7</v>
      </c>
      <c r="I108" s="15">
        <v>542.98124999999993</v>
      </c>
      <c r="J108" s="15">
        <v>542.98124999999993</v>
      </c>
      <c r="K108" s="42">
        <f t="shared" si="2"/>
        <v>6.0727074816792435E-4</v>
      </c>
      <c r="L108" s="42">
        <f t="shared" si="3"/>
        <v>0.98734566367239263</v>
      </c>
    </row>
    <row r="109" spans="2:12" s="34" customFormat="1" ht="27">
      <c r="B109" s="41" t="s">
        <v>334</v>
      </c>
      <c r="C109" s="24" t="s">
        <v>314</v>
      </c>
      <c r="D109" s="24" t="s">
        <v>3</v>
      </c>
      <c r="E109" s="14" t="s">
        <v>315</v>
      </c>
      <c r="F109" s="24" t="s">
        <v>28</v>
      </c>
      <c r="G109" s="25">
        <v>1</v>
      </c>
      <c r="H109" s="15">
        <v>413.7</v>
      </c>
      <c r="I109" s="15">
        <v>542.98124999999993</v>
      </c>
      <c r="J109" s="15">
        <v>542.98124999999993</v>
      </c>
      <c r="K109" s="42">
        <f t="shared" si="2"/>
        <v>6.0727074816792435E-4</v>
      </c>
      <c r="L109" s="42">
        <f t="shared" si="3"/>
        <v>0.98795293442056054</v>
      </c>
    </row>
    <row r="110" spans="2:12" ht="27">
      <c r="B110" s="41" t="s">
        <v>627</v>
      </c>
      <c r="C110" s="24" t="s">
        <v>628</v>
      </c>
      <c r="D110" s="24" t="s">
        <v>3</v>
      </c>
      <c r="E110" s="14" t="s">
        <v>629</v>
      </c>
      <c r="F110" s="24" t="s">
        <v>29</v>
      </c>
      <c r="G110" s="25">
        <v>15.6</v>
      </c>
      <c r="H110" s="15">
        <v>25.12</v>
      </c>
      <c r="I110" s="15">
        <v>32.97</v>
      </c>
      <c r="J110" s="15">
        <v>514.33199999999999</v>
      </c>
      <c r="K110" s="42">
        <f t="shared" si="2"/>
        <v>5.7522939962789666E-4</v>
      </c>
      <c r="L110" s="42">
        <f t="shared" si="3"/>
        <v>0.98852816382018838</v>
      </c>
    </row>
    <row r="111" spans="2:12" s="34" customFormat="1">
      <c r="B111" s="41" t="s">
        <v>606</v>
      </c>
      <c r="C111" s="24" t="s">
        <v>309</v>
      </c>
      <c r="D111" s="24" t="s">
        <v>3</v>
      </c>
      <c r="E111" s="14" t="s">
        <v>607</v>
      </c>
      <c r="F111" s="24" t="s">
        <v>28</v>
      </c>
      <c r="G111" s="25">
        <v>22</v>
      </c>
      <c r="H111" s="15">
        <v>17.440000000000001</v>
      </c>
      <c r="I111" s="15">
        <v>22.89</v>
      </c>
      <c r="J111" s="15">
        <v>503.58000000000004</v>
      </c>
      <c r="K111" s="42">
        <f t="shared" si="2"/>
        <v>5.6320435256724502E-4</v>
      </c>
      <c r="L111" s="42">
        <f t="shared" si="3"/>
        <v>0.98909136817275567</v>
      </c>
    </row>
    <row r="112" spans="2:12" s="34" customFormat="1">
      <c r="B112" s="41" t="s">
        <v>291</v>
      </c>
      <c r="C112" s="24" t="s">
        <v>59</v>
      </c>
      <c r="D112" s="24" t="s">
        <v>3</v>
      </c>
      <c r="E112" s="14" t="s">
        <v>640</v>
      </c>
      <c r="F112" s="24" t="s">
        <v>28</v>
      </c>
      <c r="G112" s="25">
        <v>4</v>
      </c>
      <c r="H112" s="15">
        <v>94.94</v>
      </c>
      <c r="I112" s="15">
        <v>124.60875</v>
      </c>
      <c r="J112" s="15">
        <v>498.435</v>
      </c>
      <c r="K112" s="42">
        <f t="shared" si="2"/>
        <v>5.574501796573628E-4</v>
      </c>
      <c r="L112" s="42">
        <f t="shared" si="3"/>
        <v>0.98964881835241303</v>
      </c>
    </row>
    <row r="113" spans="2:12">
      <c r="B113" s="41" t="s">
        <v>175</v>
      </c>
      <c r="C113" s="24" t="s">
        <v>176</v>
      </c>
      <c r="D113" s="24" t="s">
        <v>25</v>
      </c>
      <c r="E113" s="14" t="s">
        <v>177</v>
      </c>
      <c r="F113" s="24" t="s">
        <v>28</v>
      </c>
      <c r="G113" s="25">
        <v>5</v>
      </c>
      <c r="H113" s="15">
        <v>69.91</v>
      </c>
      <c r="I113" s="15">
        <v>91.756874999999994</v>
      </c>
      <c r="J113" s="15">
        <v>458.78437499999995</v>
      </c>
      <c r="K113" s="42">
        <f t="shared" si="2"/>
        <v>5.1310488281870422E-4</v>
      </c>
      <c r="L113" s="42">
        <f t="shared" si="3"/>
        <v>0.99016192323523178</v>
      </c>
    </row>
    <row r="114" spans="2:12" s="34" customFormat="1">
      <c r="B114" s="41" t="s">
        <v>198</v>
      </c>
      <c r="C114" s="24" t="s">
        <v>199</v>
      </c>
      <c r="D114" s="24" t="s">
        <v>25</v>
      </c>
      <c r="E114" s="14" t="s">
        <v>200</v>
      </c>
      <c r="F114" s="24" t="s">
        <v>28</v>
      </c>
      <c r="G114" s="25">
        <v>1</v>
      </c>
      <c r="H114" s="15">
        <v>334.46</v>
      </c>
      <c r="I114" s="15">
        <v>438.97874999999999</v>
      </c>
      <c r="J114" s="15">
        <v>438.97874999999999</v>
      </c>
      <c r="K114" s="42">
        <f t="shared" si="2"/>
        <v>4.9095425291816291E-4</v>
      </c>
      <c r="L114" s="42">
        <f t="shared" si="3"/>
        <v>0.9906528774881499</v>
      </c>
    </row>
    <row r="115" spans="2:12">
      <c r="B115" s="41" t="s">
        <v>567</v>
      </c>
      <c r="C115" s="24" t="s">
        <v>568</v>
      </c>
      <c r="D115" s="24" t="s">
        <v>3</v>
      </c>
      <c r="E115" s="14" t="s">
        <v>569</v>
      </c>
      <c r="F115" s="24" t="s">
        <v>1</v>
      </c>
      <c r="G115" s="25">
        <v>2.1</v>
      </c>
      <c r="H115" s="15">
        <v>159.08000000000001</v>
      </c>
      <c r="I115" s="15">
        <v>208.79250000000002</v>
      </c>
      <c r="J115" s="15">
        <v>438.46425000000005</v>
      </c>
      <c r="K115" s="42">
        <f t="shared" si="2"/>
        <v>4.9037883562717474E-4</v>
      </c>
      <c r="L115" s="42">
        <f t="shared" si="3"/>
        <v>0.99114325632377709</v>
      </c>
    </row>
    <row r="116" spans="2:12" s="34" customFormat="1">
      <c r="B116" s="41" t="s">
        <v>370</v>
      </c>
      <c r="C116" s="24" t="s">
        <v>371</v>
      </c>
      <c r="D116" s="24" t="s">
        <v>25</v>
      </c>
      <c r="E116" s="14" t="s">
        <v>372</v>
      </c>
      <c r="F116" s="24" t="s">
        <v>28</v>
      </c>
      <c r="G116" s="25">
        <v>26</v>
      </c>
      <c r="H116" s="15">
        <v>12.18</v>
      </c>
      <c r="I116" s="15">
        <v>15.98625</v>
      </c>
      <c r="J116" s="15">
        <v>415.64249999999998</v>
      </c>
      <c r="K116" s="42">
        <f t="shared" si="2"/>
        <v>4.6485496864834009E-4</v>
      </c>
      <c r="L116" s="42">
        <f t="shared" si="3"/>
        <v>0.99160811129242543</v>
      </c>
    </row>
    <row r="117" spans="2:12">
      <c r="B117" s="41" t="s">
        <v>589</v>
      </c>
      <c r="C117" s="24" t="s">
        <v>284</v>
      </c>
      <c r="D117" s="24" t="s">
        <v>3</v>
      </c>
      <c r="E117" s="14" t="s">
        <v>285</v>
      </c>
      <c r="F117" s="24" t="s">
        <v>29</v>
      </c>
      <c r="G117" s="25">
        <v>130</v>
      </c>
      <c r="H117" s="15">
        <v>2.39</v>
      </c>
      <c r="I117" s="15">
        <v>3.1368750000000003</v>
      </c>
      <c r="J117" s="15">
        <v>407.79375000000005</v>
      </c>
      <c r="K117" s="42">
        <f t="shared" si="2"/>
        <v>4.5607691915826477E-4</v>
      </c>
      <c r="L117" s="42">
        <f t="shared" si="3"/>
        <v>0.99206418821158371</v>
      </c>
    </row>
    <row r="118" spans="2:12" s="34" customFormat="1" ht="27">
      <c r="B118" s="41" t="s">
        <v>192</v>
      </c>
      <c r="C118" s="24" t="s">
        <v>193</v>
      </c>
      <c r="D118" s="24" t="s">
        <v>3</v>
      </c>
      <c r="E118" s="14" t="s">
        <v>194</v>
      </c>
      <c r="F118" s="24" t="s">
        <v>28</v>
      </c>
      <c r="G118" s="25">
        <v>6</v>
      </c>
      <c r="H118" s="15">
        <v>47.94</v>
      </c>
      <c r="I118" s="15">
        <v>62.921250000000001</v>
      </c>
      <c r="J118" s="15">
        <v>377.52750000000003</v>
      </c>
      <c r="K118" s="42">
        <f t="shared" si="2"/>
        <v>4.2222711627513124E-4</v>
      </c>
      <c r="L118" s="42">
        <f t="shared" si="3"/>
        <v>0.99248641532785886</v>
      </c>
    </row>
    <row r="119" spans="2:12" s="34" customFormat="1">
      <c r="B119" s="41" t="s">
        <v>424</v>
      </c>
      <c r="C119" s="24" t="s">
        <v>425</v>
      </c>
      <c r="D119" s="24" t="s">
        <v>3</v>
      </c>
      <c r="E119" s="14" t="s">
        <v>426</v>
      </c>
      <c r="F119" s="24" t="s">
        <v>28</v>
      </c>
      <c r="G119" s="25">
        <v>5</v>
      </c>
      <c r="H119" s="15">
        <v>55.2</v>
      </c>
      <c r="I119" s="15">
        <v>72.45</v>
      </c>
      <c r="J119" s="15">
        <v>362.25</v>
      </c>
      <c r="K119" s="42">
        <f t="shared" si="2"/>
        <v>4.0514074569578714E-4</v>
      </c>
      <c r="L119" s="42">
        <f t="shared" si="3"/>
        <v>0.99289155607355462</v>
      </c>
    </row>
    <row r="120" spans="2:12">
      <c r="B120" s="41" t="s">
        <v>586</v>
      </c>
      <c r="C120" s="24" t="s">
        <v>587</v>
      </c>
      <c r="D120" s="24" t="s">
        <v>3</v>
      </c>
      <c r="E120" s="14" t="s">
        <v>588</v>
      </c>
      <c r="F120" s="24" t="s">
        <v>650</v>
      </c>
      <c r="G120" s="25">
        <v>45</v>
      </c>
      <c r="H120" s="15">
        <v>6.06</v>
      </c>
      <c r="I120" s="15">
        <v>7.9537499999999994</v>
      </c>
      <c r="J120" s="15">
        <v>357.91874999999999</v>
      </c>
      <c r="K120" s="42">
        <f t="shared" si="2"/>
        <v>4.0029667156246793E-4</v>
      </c>
      <c r="L120" s="42">
        <f t="shared" si="3"/>
        <v>0.99329185274511711</v>
      </c>
    </row>
    <row r="121" spans="2:12" s="34" customFormat="1">
      <c r="B121" s="41" t="s">
        <v>123</v>
      </c>
      <c r="C121" s="24" t="s">
        <v>124</v>
      </c>
      <c r="D121" s="24" t="s">
        <v>3</v>
      </c>
      <c r="E121" s="14" t="s">
        <v>125</v>
      </c>
      <c r="F121" s="24" t="s">
        <v>29</v>
      </c>
      <c r="G121" s="25">
        <v>26</v>
      </c>
      <c r="H121" s="15">
        <v>10.36</v>
      </c>
      <c r="I121" s="15">
        <v>13.5975</v>
      </c>
      <c r="J121" s="15">
        <v>353.53500000000003</v>
      </c>
      <c r="K121" s="42">
        <f t="shared" si="2"/>
        <v>3.9539388137904794E-4</v>
      </c>
      <c r="L121" s="42">
        <f t="shared" si="3"/>
        <v>0.99368724662649621</v>
      </c>
    </row>
    <row r="122" spans="2:12" ht="27">
      <c r="B122" s="41" t="s">
        <v>232</v>
      </c>
      <c r="C122" s="24" t="s">
        <v>233</v>
      </c>
      <c r="D122" s="24" t="s">
        <v>3</v>
      </c>
      <c r="E122" s="14" t="s">
        <v>234</v>
      </c>
      <c r="F122" s="24" t="s">
        <v>28</v>
      </c>
      <c r="G122" s="25">
        <v>2</v>
      </c>
      <c r="H122" s="15">
        <v>125.38</v>
      </c>
      <c r="I122" s="15">
        <v>164.56125</v>
      </c>
      <c r="J122" s="15">
        <v>329.1225</v>
      </c>
      <c r="K122" s="42">
        <f t="shared" si="2"/>
        <v>3.6809091808215789E-4</v>
      </c>
      <c r="L122" s="42">
        <f t="shared" si="3"/>
        <v>0.99405533754457842</v>
      </c>
    </row>
    <row r="123" spans="2:12" s="34" customFormat="1" ht="27">
      <c r="B123" s="41" t="s">
        <v>161</v>
      </c>
      <c r="C123" s="24" t="s">
        <v>162</v>
      </c>
      <c r="D123" s="24" t="s">
        <v>3</v>
      </c>
      <c r="E123" s="14" t="s">
        <v>163</v>
      </c>
      <c r="F123" s="24" t="s">
        <v>28</v>
      </c>
      <c r="G123" s="25">
        <v>2</v>
      </c>
      <c r="H123" s="15">
        <v>116.82</v>
      </c>
      <c r="I123" s="15">
        <v>153.32624999999999</v>
      </c>
      <c r="J123" s="15">
        <v>306.65249999999997</v>
      </c>
      <c r="K123" s="42">
        <f t="shared" si="2"/>
        <v>3.429604486389989E-4</v>
      </c>
      <c r="L123" s="42">
        <f t="shared" si="3"/>
        <v>0.99439829799321744</v>
      </c>
    </row>
    <row r="124" spans="2:12" s="34" customFormat="1">
      <c r="B124" s="41" t="s">
        <v>300</v>
      </c>
      <c r="C124" s="24" t="s">
        <v>301</v>
      </c>
      <c r="D124" s="24" t="s">
        <v>3</v>
      </c>
      <c r="E124" s="14" t="s">
        <v>642</v>
      </c>
      <c r="F124" s="24" t="s">
        <v>28</v>
      </c>
      <c r="G124" s="25">
        <v>5</v>
      </c>
      <c r="H124" s="15">
        <v>46.41</v>
      </c>
      <c r="I124" s="15">
        <v>60.913124999999994</v>
      </c>
      <c r="J124" s="15">
        <v>304.56562499999995</v>
      </c>
      <c r="K124" s="42">
        <f t="shared" si="2"/>
        <v>3.4062648564749055E-4</v>
      </c>
      <c r="L124" s="42">
        <f t="shared" si="3"/>
        <v>0.99473892447886492</v>
      </c>
    </row>
    <row r="125" spans="2:12" ht="27">
      <c r="B125" s="41" t="s">
        <v>596</v>
      </c>
      <c r="C125" s="24" t="s">
        <v>597</v>
      </c>
      <c r="D125" s="24" t="s">
        <v>3</v>
      </c>
      <c r="E125" s="14" t="s">
        <v>598</v>
      </c>
      <c r="F125" s="24" t="s">
        <v>28</v>
      </c>
      <c r="G125" s="25">
        <v>1</v>
      </c>
      <c r="H125" s="15">
        <v>228.06</v>
      </c>
      <c r="I125" s="15">
        <v>299.32875000000001</v>
      </c>
      <c r="J125" s="15">
        <v>299.32875000000001</v>
      </c>
      <c r="K125" s="42">
        <f t="shared" si="2"/>
        <v>3.3476955964993193E-4</v>
      </c>
      <c r="L125" s="42">
        <f t="shared" si="3"/>
        <v>0.99507369403851487</v>
      </c>
    </row>
    <row r="126" spans="2:12">
      <c r="B126" s="41" t="s">
        <v>147</v>
      </c>
      <c r="C126" s="24" t="s">
        <v>148</v>
      </c>
      <c r="D126" s="24" t="s">
        <v>3</v>
      </c>
      <c r="E126" s="14" t="s">
        <v>149</v>
      </c>
      <c r="F126" s="24" t="s">
        <v>28</v>
      </c>
      <c r="G126" s="25">
        <v>2</v>
      </c>
      <c r="H126" s="15">
        <v>109.16</v>
      </c>
      <c r="I126" s="15">
        <v>143.27250000000001</v>
      </c>
      <c r="J126" s="15">
        <v>286.54500000000002</v>
      </c>
      <c r="K126" s="42">
        <f t="shared" si="2"/>
        <v>3.2047220145037773E-4</v>
      </c>
      <c r="L126" s="42">
        <f t="shared" si="3"/>
        <v>0.99539416623996524</v>
      </c>
    </row>
    <row r="127" spans="2:12" s="34" customFormat="1">
      <c r="B127" s="41" t="s">
        <v>150</v>
      </c>
      <c r="C127" s="24" t="s">
        <v>151</v>
      </c>
      <c r="D127" s="24" t="s">
        <v>3</v>
      </c>
      <c r="E127" s="14" t="s">
        <v>152</v>
      </c>
      <c r="F127" s="24" t="s">
        <v>28</v>
      </c>
      <c r="G127" s="25">
        <v>1</v>
      </c>
      <c r="H127" s="15">
        <v>214.15</v>
      </c>
      <c r="I127" s="15">
        <v>281.07187500000003</v>
      </c>
      <c r="J127" s="15">
        <v>281.07187500000003</v>
      </c>
      <c r="K127" s="42">
        <f t="shared" si="2"/>
        <v>3.1435105322736532E-4</v>
      </c>
      <c r="L127" s="42">
        <f t="shared" si="3"/>
        <v>0.99570851729319265</v>
      </c>
    </row>
    <row r="128" spans="2:12">
      <c r="B128" s="41" t="s">
        <v>294</v>
      </c>
      <c r="C128" s="24" t="s">
        <v>295</v>
      </c>
      <c r="D128" s="24" t="s">
        <v>3</v>
      </c>
      <c r="E128" s="14" t="s">
        <v>296</v>
      </c>
      <c r="F128" s="24" t="s">
        <v>28</v>
      </c>
      <c r="G128" s="25">
        <v>7</v>
      </c>
      <c r="H128" s="15">
        <v>28.11</v>
      </c>
      <c r="I128" s="15">
        <v>36.894374999999997</v>
      </c>
      <c r="J128" s="15">
        <v>258.260625</v>
      </c>
      <c r="K128" s="42">
        <f t="shared" si="2"/>
        <v>2.8883892945855084E-4</v>
      </c>
      <c r="L128" s="42">
        <f t="shared" si="3"/>
        <v>0.99599735622265118</v>
      </c>
    </row>
    <row r="129" spans="2:12">
      <c r="B129" s="41" t="s">
        <v>226</v>
      </c>
      <c r="C129" s="24" t="s">
        <v>647</v>
      </c>
      <c r="D129" s="24" t="s">
        <v>25</v>
      </c>
      <c r="E129" s="14" t="s">
        <v>648</v>
      </c>
      <c r="F129" s="24" t="s">
        <v>28</v>
      </c>
      <c r="G129" s="25">
        <v>3</v>
      </c>
      <c r="H129" s="15">
        <v>57.52</v>
      </c>
      <c r="I129" s="15">
        <v>75.495000000000005</v>
      </c>
      <c r="J129" s="15">
        <v>226.48500000000001</v>
      </c>
      <c r="K129" s="42">
        <f t="shared" si="2"/>
        <v>2.5330104013501824E-4</v>
      </c>
      <c r="L129" s="42">
        <f t="shared" si="3"/>
        <v>0.99625065726278617</v>
      </c>
    </row>
    <row r="130" spans="2:12" s="34" customFormat="1">
      <c r="B130" s="41" t="s">
        <v>173</v>
      </c>
      <c r="C130" s="24" t="s">
        <v>174</v>
      </c>
      <c r="D130" s="24" t="s">
        <v>3</v>
      </c>
      <c r="E130" s="14" t="s">
        <v>637</v>
      </c>
      <c r="F130" s="24" t="s">
        <v>28</v>
      </c>
      <c r="G130" s="25">
        <v>1</v>
      </c>
      <c r="H130" s="15">
        <v>153.55000000000001</v>
      </c>
      <c r="I130" s="15">
        <v>201.53437500000001</v>
      </c>
      <c r="J130" s="15">
        <v>201.53437500000001</v>
      </c>
      <c r="K130" s="42">
        <f t="shared" si="2"/>
        <v>2.2539623732459462E-4</v>
      </c>
      <c r="L130" s="42">
        <f t="shared" si="3"/>
        <v>0.99647605350011081</v>
      </c>
    </row>
    <row r="131" spans="2:12" s="34" customFormat="1">
      <c r="B131" s="41" t="s">
        <v>550</v>
      </c>
      <c r="C131" s="24" t="s">
        <v>551</v>
      </c>
      <c r="D131" s="24" t="s">
        <v>25</v>
      </c>
      <c r="E131" s="14" t="s">
        <v>552</v>
      </c>
      <c r="F131" s="24" t="s">
        <v>28</v>
      </c>
      <c r="G131" s="25">
        <v>5</v>
      </c>
      <c r="H131" s="15">
        <v>28.61</v>
      </c>
      <c r="I131" s="15">
        <v>37.550624999999997</v>
      </c>
      <c r="J131" s="15">
        <v>187.75312499999998</v>
      </c>
      <c r="K131" s="42">
        <f t="shared" si="2"/>
        <v>2.0998327417312443E-4</v>
      </c>
      <c r="L131" s="42">
        <f t="shared" si="3"/>
        <v>0.99668603677428391</v>
      </c>
    </row>
    <row r="132" spans="2:12" ht="27">
      <c r="B132" s="41" t="s">
        <v>155</v>
      </c>
      <c r="C132" s="24" t="s">
        <v>156</v>
      </c>
      <c r="D132" s="24" t="s">
        <v>3</v>
      </c>
      <c r="E132" s="14" t="s">
        <v>157</v>
      </c>
      <c r="F132" s="24" t="s">
        <v>28</v>
      </c>
      <c r="G132" s="25">
        <v>2</v>
      </c>
      <c r="H132" s="15">
        <v>70.430000000000007</v>
      </c>
      <c r="I132" s="15">
        <v>92.439375000000013</v>
      </c>
      <c r="J132" s="15">
        <v>184.87875000000003</v>
      </c>
      <c r="K132" s="42">
        <f t="shared" si="2"/>
        <v>2.0676857043010357E-4</v>
      </c>
      <c r="L132" s="42">
        <f t="shared" si="3"/>
        <v>0.99689280534471403</v>
      </c>
    </row>
    <row r="133" spans="2:12" s="34" customFormat="1">
      <c r="B133" s="41" t="s">
        <v>605</v>
      </c>
      <c r="C133" s="24" t="s">
        <v>295</v>
      </c>
      <c r="D133" s="24" t="s">
        <v>3</v>
      </c>
      <c r="E133" s="14" t="s">
        <v>296</v>
      </c>
      <c r="F133" s="24" t="s">
        <v>28</v>
      </c>
      <c r="G133" s="25">
        <v>5</v>
      </c>
      <c r="H133" s="15">
        <v>28.11</v>
      </c>
      <c r="I133" s="15">
        <v>36.894374999999997</v>
      </c>
      <c r="J133" s="15">
        <v>184.47187499999998</v>
      </c>
      <c r="K133" s="42">
        <f t="shared" si="2"/>
        <v>2.0631352104182201E-4</v>
      </c>
      <c r="L133" s="42">
        <f t="shared" si="3"/>
        <v>0.99709911886575586</v>
      </c>
    </row>
    <row r="134" spans="2:12">
      <c r="B134" s="41" t="s">
        <v>316</v>
      </c>
      <c r="C134" s="24" t="s">
        <v>68</v>
      </c>
      <c r="D134" s="24" t="s">
        <v>3</v>
      </c>
      <c r="E134" s="14" t="s">
        <v>317</v>
      </c>
      <c r="F134" s="24" t="s">
        <v>28</v>
      </c>
      <c r="G134" s="25">
        <v>1</v>
      </c>
      <c r="H134" s="15">
        <v>119.41</v>
      </c>
      <c r="I134" s="15">
        <v>156.72562500000001</v>
      </c>
      <c r="J134" s="15">
        <v>156.72562500000001</v>
      </c>
      <c r="K134" s="42">
        <f t="shared" ref="K134:K174" si="4">J134/$H$177</f>
        <v>1.7528208856352879E-4</v>
      </c>
      <c r="L134" s="42">
        <f t="shared" si="3"/>
        <v>0.99727440095431941</v>
      </c>
    </row>
    <row r="135" spans="2:12">
      <c r="B135" s="41" t="s">
        <v>227</v>
      </c>
      <c r="C135" s="24" t="s">
        <v>228</v>
      </c>
      <c r="D135" s="24" t="s">
        <v>3</v>
      </c>
      <c r="E135" s="14" t="s">
        <v>229</v>
      </c>
      <c r="F135" s="24" t="s">
        <v>28</v>
      </c>
      <c r="G135" s="25">
        <v>1</v>
      </c>
      <c r="H135" s="15">
        <v>116.63</v>
      </c>
      <c r="I135" s="15">
        <v>153.076875</v>
      </c>
      <c r="J135" s="15">
        <v>153.076875</v>
      </c>
      <c r="K135" s="42">
        <f t="shared" si="4"/>
        <v>1.7120132308152047E-4</v>
      </c>
      <c r="L135" s="42">
        <f t="shared" ref="L135:L174" si="5">L134+K135</f>
        <v>0.99744560227740098</v>
      </c>
    </row>
    <row r="136" spans="2:12">
      <c r="B136" s="41" t="s">
        <v>351</v>
      </c>
      <c r="C136" s="24" t="s">
        <v>352</v>
      </c>
      <c r="D136" s="24" t="s">
        <v>27</v>
      </c>
      <c r="E136" s="14" t="s">
        <v>353</v>
      </c>
      <c r="F136" s="24" t="s">
        <v>28</v>
      </c>
      <c r="G136" s="25">
        <v>1</v>
      </c>
      <c r="H136" s="15">
        <v>106.09</v>
      </c>
      <c r="I136" s="15">
        <v>139.24312499999999</v>
      </c>
      <c r="J136" s="15">
        <v>139.24312499999999</v>
      </c>
      <c r="K136" s="42">
        <f t="shared" si="4"/>
        <v>1.5572964387994948E-4</v>
      </c>
      <c r="L136" s="42">
        <f t="shared" si="5"/>
        <v>0.99760133192128098</v>
      </c>
    </row>
    <row r="137" spans="2:12" s="34" customFormat="1" ht="27">
      <c r="B137" s="41" t="s">
        <v>556</v>
      </c>
      <c r="C137" s="24" t="s">
        <v>61</v>
      </c>
      <c r="D137" s="24" t="s">
        <v>3</v>
      </c>
      <c r="E137" s="14" t="s">
        <v>557</v>
      </c>
      <c r="F137" s="24" t="s">
        <v>28</v>
      </c>
      <c r="G137" s="25">
        <v>2</v>
      </c>
      <c r="H137" s="15">
        <v>50.36</v>
      </c>
      <c r="I137" s="15">
        <v>66.097499999999997</v>
      </c>
      <c r="J137" s="15">
        <v>132.19499999999999</v>
      </c>
      <c r="K137" s="42">
        <f t="shared" si="4"/>
        <v>1.4784701415391187E-4</v>
      </c>
      <c r="L137" s="42">
        <f t="shared" si="5"/>
        <v>0.99774917893543491</v>
      </c>
    </row>
    <row r="138" spans="2:12" ht="27">
      <c r="B138" s="41" t="s">
        <v>331</v>
      </c>
      <c r="C138" s="24" t="s">
        <v>319</v>
      </c>
      <c r="D138" s="24" t="s">
        <v>3</v>
      </c>
      <c r="E138" s="14" t="s">
        <v>320</v>
      </c>
      <c r="F138" s="24" t="s">
        <v>28</v>
      </c>
      <c r="G138" s="25">
        <v>7</v>
      </c>
      <c r="H138" s="15">
        <v>13.89</v>
      </c>
      <c r="I138" s="15">
        <v>18.230625</v>
      </c>
      <c r="J138" s="15">
        <v>127.614375</v>
      </c>
      <c r="K138" s="42">
        <f t="shared" si="4"/>
        <v>1.427240387826137E-4</v>
      </c>
      <c r="L138" s="42">
        <f t="shared" si="5"/>
        <v>0.99789190297421748</v>
      </c>
    </row>
    <row r="139" spans="2:12" ht="27">
      <c r="B139" s="41" t="s">
        <v>561</v>
      </c>
      <c r="C139" s="24" t="s">
        <v>60</v>
      </c>
      <c r="D139" s="24" t="s">
        <v>3</v>
      </c>
      <c r="E139" s="14" t="s">
        <v>562</v>
      </c>
      <c r="F139" s="24" t="s">
        <v>28</v>
      </c>
      <c r="G139" s="25">
        <v>3</v>
      </c>
      <c r="H139" s="15">
        <v>31.72</v>
      </c>
      <c r="I139" s="15">
        <v>41.6325</v>
      </c>
      <c r="J139" s="15">
        <v>124.89750000000001</v>
      </c>
      <c r="K139" s="42">
        <f t="shared" si="4"/>
        <v>1.3968548318989531E-4</v>
      </c>
      <c r="L139" s="42">
        <f t="shared" si="5"/>
        <v>0.99803158845740736</v>
      </c>
    </row>
    <row r="140" spans="2:12">
      <c r="B140" s="41" t="s">
        <v>120</v>
      </c>
      <c r="C140" s="24" t="s">
        <v>121</v>
      </c>
      <c r="D140" s="24" t="s">
        <v>3</v>
      </c>
      <c r="E140" s="14" t="s">
        <v>122</v>
      </c>
      <c r="F140" s="24" t="s">
        <v>29</v>
      </c>
      <c r="G140" s="25">
        <v>6</v>
      </c>
      <c r="H140" s="15">
        <v>15.86</v>
      </c>
      <c r="I140" s="15">
        <v>20.81625</v>
      </c>
      <c r="J140" s="15">
        <v>124.89750000000001</v>
      </c>
      <c r="K140" s="42">
        <f t="shared" si="4"/>
        <v>1.3968548318989531E-4</v>
      </c>
      <c r="L140" s="42">
        <f t="shared" si="5"/>
        <v>0.99817127394059724</v>
      </c>
    </row>
    <row r="141" spans="2:12" s="34" customFormat="1">
      <c r="B141" s="41" t="s">
        <v>322</v>
      </c>
      <c r="C141" s="24" t="s">
        <v>323</v>
      </c>
      <c r="D141" s="24" t="s">
        <v>3</v>
      </c>
      <c r="E141" s="14" t="s">
        <v>324</v>
      </c>
      <c r="F141" s="24" t="s">
        <v>28</v>
      </c>
      <c r="G141" s="25">
        <v>1</v>
      </c>
      <c r="H141" s="15">
        <v>90.54</v>
      </c>
      <c r="I141" s="15">
        <v>118.83375000000001</v>
      </c>
      <c r="J141" s="15">
        <v>118.83375000000001</v>
      </c>
      <c r="K141" s="42">
        <f t="shared" si="4"/>
        <v>1.3290377940324843E-4</v>
      </c>
      <c r="L141" s="42">
        <f t="shared" si="5"/>
        <v>0.99830417772000046</v>
      </c>
    </row>
    <row r="142" spans="2:12">
      <c r="B142" s="41" t="s">
        <v>325</v>
      </c>
      <c r="C142" s="24" t="s">
        <v>323</v>
      </c>
      <c r="D142" s="24" t="s">
        <v>3</v>
      </c>
      <c r="E142" s="14" t="s">
        <v>324</v>
      </c>
      <c r="F142" s="24" t="s">
        <v>28</v>
      </c>
      <c r="G142" s="25">
        <v>1</v>
      </c>
      <c r="H142" s="15">
        <v>90.54</v>
      </c>
      <c r="I142" s="15">
        <v>118.83375000000001</v>
      </c>
      <c r="J142" s="15">
        <v>118.83375000000001</v>
      </c>
      <c r="K142" s="42">
        <f t="shared" si="4"/>
        <v>1.3290377940324843E-4</v>
      </c>
      <c r="L142" s="42">
        <f t="shared" si="5"/>
        <v>0.99843708149940369</v>
      </c>
    </row>
    <row r="143" spans="2:12" s="34" customFormat="1">
      <c r="B143" s="41" t="s">
        <v>329</v>
      </c>
      <c r="C143" s="24" t="s">
        <v>323</v>
      </c>
      <c r="D143" s="24" t="s">
        <v>3</v>
      </c>
      <c r="E143" s="14" t="s">
        <v>324</v>
      </c>
      <c r="F143" s="24" t="s">
        <v>28</v>
      </c>
      <c r="G143" s="25">
        <v>1</v>
      </c>
      <c r="H143" s="15">
        <v>90.54</v>
      </c>
      <c r="I143" s="15">
        <v>118.83375000000001</v>
      </c>
      <c r="J143" s="15">
        <v>118.83375000000001</v>
      </c>
      <c r="K143" s="42">
        <f t="shared" si="4"/>
        <v>1.3290377940324843E-4</v>
      </c>
      <c r="L143" s="42">
        <f t="shared" si="5"/>
        <v>0.99856998527880692</v>
      </c>
    </row>
    <row r="144" spans="2:12">
      <c r="B144" s="41" t="s">
        <v>335</v>
      </c>
      <c r="C144" s="24" t="s">
        <v>323</v>
      </c>
      <c r="D144" s="24" t="s">
        <v>3</v>
      </c>
      <c r="E144" s="14" t="s">
        <v>324</v>
      </c>
      <c r="F144" s="24" t="s">
        <v>28</v>
      </c>
      <c r="G144" s="25">
        <v>1</v>
      </c>
      <c r="H144" s="15">
        <v>90.54</v>
      </c>
      <c r="I144" s="15">
        <v>118.83375000000001</v>
      </c>
      <c r="J144" s="15">
        <v>118.83375000000001</v>
      </c>
      <c r="K144" s="42">
        <f t="shared" si="4"/>
        <v>1.3290377940324843E-4</v>
      </c>
      <c r="L144" s="42">
        <f t="shared" si="5"/>
        <v>0.99870288905821014</v>
      </c>
    </row>
    <row r="145" spans="2:12" ht="27">
      <c r="B145" s="41" t="s">
        <v>158</v>
      </c>
      <c r="C145" s="24" t="s">
        <v>159</v>
      </c>
      <c r="D145" s="24" t="s">
        <v>3</v>
      </c>
      <c r="E145" s="14" t="s">
        <v>160</v>
      </c>
      <c r="F145" s="24" t="s">
        <v>28</v>
      </c>
      <c r="G145" s="25">
        <v>1</v>
      </c>
      <c r="H145" s="15">
        <v>85.67</v>
      </c>
      <c r="I145" s="15">
        <v>112.441875</v>
      </c>
      <c r="J145" s="15">
        <v>112.441875</v>
      </c>
      <c r="K145" s="42">
        <f t="shared" si="4"/>
        <v>1.257551003034713E-4</v>
      </c>
      <c r="L145" s="42">
        <f t="shared" si="5"/>
        <v>0.99882864415851358</v>
      </c>
    </row>
    <row r="146" spans="2:12">
      <c r="B146" s="41" t="s">
        <v>283</v>
      </c>
      <c r="C146" s="24" t="s">
        <v>284</v>
      </c>
      <c r="D146" s="24" t="s">
        <v>3</v>
      </c>
      <c r="E146" s="14" t="s">
        <v>285</v>
      </c>
      <c r="F146" s="24" t="s">
        <v>29</v>
      </c>
      <c r="G146" s="25">
        <v>35</v>
      </c>
      <c r="H146" s="15">
        <v>2.39</v>
      </c>
      <c r="I146" s="15">
        <v>3.1368750000000003</v>
      </c>
      <c r="J146" s="15">
        <v>109.79062500000001</v>
      </c>
      <c r="K146" s="42">
        <f t="shared" si="4"/>
        <v>1.2278993977337895E-4</v>
      </c>
      <c r="L146" s="42">
        <f t="shared" si="5"/>
        <v>0.99895143409828691</v>
      </c>
    </row>
    <row r="147" spans="2:12">
      <c r="B147" s="41" t="s">
        <v>144</v>
      </c>
      <c r="C147" s="24" t="s">
        <v>145</v>
      </c>
      <c r="D147" s="24" t="s">
        <v>3</v>
      </c>
      <c r="E147" s="14" t="s">
        <v>146</v>
      </c>
      <c r="F147" s="24" t="s">
        <v>28</v>
      </c>
      <c r="G147" s="25">
        <v>1</v>
      </c>
      <c r="H147" s="15">
        <v>79.319999999999993</v>
      </c>
      <c r="I147" s="15">
        <v>104.10749999999999</v>
      </c>
      <c r="J147" s="15">
        <v>104.10749999999999</v>
      </c>
      <c r="K147" s="42">
        <f t="shared" si="4"/>
        <v>1.1643392734996315E-4</v>
      </c>
      <c r="L147" s="42">
        <f t="shared" si="5"/>
        <v>0.99906786802563685</v>
      </c>
    </row>
    <row r="148" spans="2:12">
      <c r="B148" s="41" t="s">
        <v>306</v>
      </c>
      <c r="C148" s="24" t="s">
        <v>307</v>
      </c>
      <c r="D148" s="24" t="s">
        <v>3</v>
      </c>
      <c r="E148" s="14" t="s">
        <v>644</v>
      </c>
      <c r="F148" s="24" t="s">
        <v>28</v>
      </c>
      <c r="G148" s="25">
        <v>5</v>
      </c>
      <c r="H148" s="15">
        <v>14.2</v>
      </c>
      <c r="I148" s="15">
        <v>18.637499999999999</v>
      </c>
      <c r="J148" s="15">
        <v>93.1875</v>
      </c>
      <c r="K148" s="42">
        <f t="shared" si="4"/>
        <v>1.0422098892898872E-4</v>
      </c>
      <c r="L148" s="42">
        <f t="shared" si="5"/>
        <v>0.99917208901456589</v>
      </c>
    </row>
    <row r="149" spans="2:12" ht="27">
      <c r="B149" s="41" t="s">
        <v>553</v>
      </c>
      <c r="C149" s="24" t="s">
        <v>554</v>
      </c>
      <c r="D149" s="24" t="s">
        <v>3</v>
      </c>
      <c r="E149" s="14" t="s">
        <v>555</v>
      </c>
      <c r="F149" s="24" t="s">
        <v>28</v>
      </c>
      <c r="G149" s="25">
        <v>1</v>
      </c>
      <c r="H149" s="15">
        <v>69.489999999999995</v>
      </c>
      <c r="I149" s="15">
        <v>91.205624999999998</v>
      </c>
      <c r="J149" s="15">
        <v>91.205624999999998</v>
      </c>
      <c r="K149" s="42">
        <f t="shared" si="4"/>
        <v>1.0200445803768205E-4</v>
      </c>
      <c r="L149" s="42">
        <f t="shared" si="5"/>
        <v>0.99927409347260354</v>
      </c>
    </row>
    <row r="150" spans="2:12" s="34" customFormat="1" ht="27">
      <c r="B150" s="41" t="s">
        <v>166</v>
      </c>
      <c r="C150" s="24" t="s">
        <v>56</v>
      </c>
      <c r="D150" s="24" t="s">
        <v>3</v>
      </c>
      <c r="E150" s="14" t="s">
        <v>167</v>
      </c>
      <c r="F150" s="24" t="s">
        <v>28</v>
      </c>
      <c r="G150" s="25">
        <v>1</v>
      </c>
      <c r="H150" s="15">
        <v>67.03</v>
      </c>
      <c r="I150" s="15">
        <v>87.976875000000007</v>
      </c>
      <c r="J150" s="15">
        <v>87.976875000000007</v>
      </c>
      <c r="K150" s="42">
        <f t="shared" si="4"/>
        <v>9.839342095648048E-5</v>
      </c>
      <c r="L150" s="42">
        <f t="shared" si="5"/>
        <v>0.99937248689356006</v>
      </c>
    </row>
    <row r="151" spans="2:12">
      <c r="B151" s="41" t="s">
        <v>593</v>
      </c>
      <c r="C151" s="24" t="s">
        <v>594</v>
      </c>
      <c r="D151" s="24" t="s">
        <v>26</v>
      </c>
      <c r="E151" s="14" t="s">
        <v>595</v>
      </c>
      <c r="F151" s="24" t="s">
        <v>28</v>
      </c>
      <c r="G151" s="25">
        <v>1</v>
      </c>
      <c r="H151" s="15">
        <v>64.099999999999994</v>
      </c>
      <c r="I151" s="15">
        <v>84.131249999999994</v>
      </c>
      <c r="J151" s="15">
        <v>84.131249999999994</v>
      </c>
      <c r="K151" s="42">
        <f t="shared" si="4"/>
        <v>9.409247028659403E-5</v>
      </c>
      <c r="L151" s="42">
        <f t="shared" si="5"/>
        <v>0.99946657936384664</v>
      </c>
    </row>
    <row r="152" spans="2:12" ht="27">
      <c r="B152" s="41" t="s">
        <v>139</v>
      </c>
      <c r="C152" s="24" t="s">
        <v>140</v>
      </c>
      <c r="D152" s="24" t="s">
        <v>3</v>
      </c>
      <c r="E152" s="14" t="s">
        <v>141</v>
      </c>
      <c r="F152" s="24" t="s">
        <v>28</v>
      </c>
      <c r="G152" s="25">
        <v>10</v>
      </c>
      <c r="H152" s="15">
        <v>5.4</v>
      </c>
      <c r="I152" s="15">
        <v>7.0875000000000004</v>
      </c>
      <c r="J152" s="15">
        <v>70.875</v>
      </c>
      <c r="K152" s="42">
        <f t="shared" si="4"/>
        <v>7.9266667636132261E-5</v>
      </c>
      <c r="L152" s="42">
        <f t="shared" si="5"/>
        <v>0.99954584603148278</v>
      </c>
    </row>
    <row r="153" spans="2:12" s="34" customFormat="1" ht="27">
      <c r="B153" s="41" t="s">
        <v>136</v>
      </c>
      <c r="C153" s="24" t="s">
        <v>137</v>
      </c>
      <c r="D153" s="24" t="s">
        <v>3</v>
      </c>
      <c r="E153" s="14" t="s">
        <v>138</v>
      </c>
      <c r="F153" s="24" t="s">
        <v>28</v>
      </c>
      <c r="G153" s="25">
        <v>12</v>
      </c>
      <c r="H153" s="15">
        <v>3.79</v>
      </c>
      <c r="I153" s="15">
        <v>4.9743750000000002</v>
      </c>
      <c r="J153" s="15">
        <v>59.692500000000003</v>
      </c>
      <c r="K153" s="42">
        <f t="shared" si="4"/>
        <v>6.6760148964653619E-5</v>
      </c>
      <c r="L153" s="42">
        <f t="shared" si="5"/>
        <v>0.99961260618044745</v>
      </c>
    </row>
    <row r="154" spans="2:12" s="34" customFormat="1" ht="27">
      <c r="B154" s="41" t="s">
        <v>318</v>
      </c>
      <c r="C154" s="24" t="s">
        <v>319</v>
      </c>
      <c r="D154" s="24" t="s">
        <v>3</v>
      </c>
      <c r="E154" s="14" t="s">
        <v>320</v>
      </c>
      <c r="F154" s="24" t="s">
        <v>28</v>
      </c>
      <c r="G154" s="25">
        <v>3</v>
      </c>
      <c r="H154" s="15">
        <v>13.89</v>
      </c>
      <c r="I154" s="15">
        <v>18.230625</v>
      </c>
      <c r="J154" s="15">
        <v>54.691874999999996</v>
      </c>
      <c r="K154" s="42">
        <f t="shared" si="4"/>
        <v>6.1167445192548725E-5</v>
      </c>
      <c r="L154" s="42">
        <f t="shared" si="5"/>
        <v>0.99967377362564003</v>
      </c>
    </row>
    <row r="155" spans="2:12" ht="27">
      <c r="B155" s="41" t="s">
        <v>321</v>
      </c>
      <c r="C155" s="24" t="s">
        <v>319</v>
      </c>
      <c r="D155" s="24" t="s">
        <v>3</v>
      </c>
      <c r="E155" s="14" t="s">
        <v>320</v>
      </c>
      <c r="F155" s="24" t="s">
        <v>28</v>
      </c>
      <c r="G155" s="25">
        <v>3</v>
      </c>
      <c r="H155" s="15">
        <v>13.89</v>
      </c>
      <c r="I155" s="15">
        <v>18.230625</v>
      </c>
      <c r="J155" s="15">
        <v>54.691874999999996</v>
      </c>
      <c r="K155" s="42">
        <f t="shared" si="4"/>
        <v>6.1167445192548725E-5</v>
      </c>
      <c r="L155" s="42">
        <f t="shared" si="5"/>
        <v>0.99973494107083261</v>
      </c>
    </row>
    <row r="156" spans="2:12">
      <c r="B156" s="41" t="s">
        <v>558</v>
      </c>
      <c r="C156" s="24" t="s">
        <v>559</v>
      </c>
      <c r="D156" s="24" t="s">
        <v>3</v>
      </c>
      <c r="E156" s="14" t="s">
        <v>560</v>
      </c>
      <c r="F156" s="24" t="s">
        <v>28</v>
      </c>
      <c r="G156" s="25">
        <v>1</v>
      </c>
      <c r="H156" s="15">
        <v>35.5</v>
      </c>
      <c r="I156" s="15">
        <v>46.59375</v>
      </c>
      <c r="J156" s="15">
        <v>46.59375</v>
      </c>
      <c r="K156" s="42">
        <f t="shared" si="4"/>
        <v>5.2110494464494361E-5</v>
      </c>
      <c r="L156" s="42">
        <f t="shared" si="5"/>
        <v>0.99978705156529712</v>
      </c>
    </row>
    <row r="157" spans="2:12" ht="27">
      <c r="B157" s="41" t="s">
        <v>330</v>
      </c>
      <c r="C157" s="24" t="s">
        <v>319</v>
      </c>
      <c r="D157" s="24" t="s">
        <v>3</v>
      </c>
      <c r="E157" s="14" t="s">
        <v>320</v>
      </c>
      <c r="F157" s="24" t="s">
        <v>28</v>
      </c>
      <c r="G157" s="25">
        <v>2</v>
      </c>
      <c r="H157" s="15">
        <v>13.89</v>
      </c>
      <c r="I157" s="15">
        <v>18.230625</v>
      </c>
      <c r="J157" s="15">
        <v>36.46125</v>
      </c>
      <c r="K157" s="42">
        <f t="shared" si="4"/>
        <v>4.0778296795032488E-5</v>
      </c>
      <c r="L157" s="42">
        <f t="shared" si="5"/>
        <v>0.99982782986209218</v>
      </c>
    </row>
    <row r="158" spans="2:12" ht="27">
      <c r="B158" s="41" t="s">
        <v>337</v>
      </c>
      <c r="C158" s="24" t="s">
        <v>319</v>
      </c>
      <c r="D158" s="24" t="s">
        <v>3</v>
      </c>
      <c r="E158" s="14" t="s">
        <v>320</v>
      </c>
      <c r="F158" s="24" t="s">
        <v>28</v>
      </c>
      <c r="G158" s="25">
        <v>2</v>
      </c>
      <c r="H158" s="15">
        <v>13.89</v>
      </c>
      <c r="I158" s="15">
        <v>18.230625</v>
      </c>
      <c r="J158" s="15">
        <v>36.46125</v>
      </c>
      <c r="K158" s="42">
        <f t="shared" si="4"/>
        <v>4.0778296795032488E-5</v>
      </c>
      <c r="L158" s="42">
        <f t="shared" si="5"/>
        <v>0.99986860815888723</v>
      </c>
    </row>
    <row r="159" spans="2:12" ht="27">
      <c r="B159" s="41" t="s">
        <v>133</v>
      </c>
      <c r="C159" s="24" t="s">
        <v>134</v>
      </c>
      <c r="D159" s="24" t="s">
        <v>3</v>
      </c>
      <c r="E159" s="14" t="s">
        <v>135</v>
      </c>
      <c r="F159" s="24" t="s">
        <v>28</v>
      </c>
      <c r="G159" s="25">
        <v>2</v>
      </c>
      <c r="H159" s="15">
        <v>13.65</v>
      </c>
      <c r="I159" s="15">
        <v>17.915625000000002</v>
      </c>
      <c r="J159" s="15">
        <v>35.831250000000004</v>
      </c>
      <c r="K159" s="42">
        <f t="shared" si="4"/>
        <v>4.0073704193822429E-5</v>
      </c>
      <c r="L159" s="42">
        <f t="shared" si="5"/>
        <v>0.99990868186308102</v>
      </c>
    </row>
    <row r="160" spans="2:12" ht="27">
      <c r="B160" s="41" t="s">
        <v>195</v>
      </c>
      <c r="C160" s="24" t="s">
        <v>196</v>
      </c>
      <c r="D160" s="24" t="s">
        <v>3</v>
      </c>
      <c r="E160" s="14" t="s">
        <v>197</v>
      </c>
      <c r="F160" s="24" t="s">
        <v>28</v>
      </c>
      <c r="G160" s="25">
        <v>1</v>
      </c>
      <c r="H160" s="15">
        <v>20.83</v>
      </c>
      <c r="I160" s="15">
        <v>27.339374999999997</v>
      </c>
      <c r="J160" s="15">
        <v>27.339374999999997</v>
      </c>
      <c r="K160" s="42">
        <f t="shared" si="4"/>
        <v>3.057638309001176E-5</v>
      </c>
      <c r="L160" s="42">
        <f t="shared" si="5"/>
        <v>0.99993925824617103</v>
      </c>
    </row>
    <row r="161" spans="2:12" ht="27">
      <c r="B161" s="41" t="s">
        <v>336</v>
      </c>
      <c r="C161" s="24" t="s">
        <v>319</v>
      </c>
      <c r="D161" s="24" t="s">
        <v>3</v>
      </c>
      <c r="E161" s="14" t="s">
        <v>320</v>
      </c>
      <c r="F161" s="24" t="s">
        <v>28</v>
      </c>
      <c r="G161" s="25">
        <v>1</v>
      </c>
      <c r="H161" s="15">
        <v>13.89</v>
      </c>
      <c r="I161" s="15">
        <v>18.230625</v>
      </c>
      <c r="J161" s="15">
        <v>18.230625</v>
      </c>
      <c r="K161" s="42">
        <f t="shared" si="4"/>
        <v>2.0389148397516244E-5</v>
      </c>
      <c r="L161" s="42">
        <f t="shared" si="5"/>
        <v>0.99995964739456855</v>
      </c>
    </row>
    <row r="162" spans="2:12" ht="27">
      <c r="B162" s="41" t="s">
        <v>338</v>
      </c>
      <c r="C162" s="24" t="s">
        <v>319</v>
      </c>
      <c r="D162" s="24" t="s">
        <v>3</v>
      </c>
      <c r="E162" s="14" t="s">
        <v>320</v>
      </c>
      <c r="F162" s="24" t="s">
        <v>28</v>
      </c>
      <c r="G162" s="25">
        <v>1</v>
      </c>
      <c r="H162" s="15">
        <v>13.89</v>
      </c>
      <c r="I162" s="15">
        <v>18.230625</v>
      </c>
      <c r="J162" s="15">
        <v>18.230625</v>
      </c>
      <c r="K162" s="42">
        <f t="shared" si="4"/>
        <v>2.0389148397516244E-5</v>
      </c>
      <c r="L162" s="42">
        <f t="shared" si="5"/>
        <v>0.99998003654296608</v>
      </c>
    </row>
    <row r="163" spans="2:12">
      <c r="B163" s="41" t="s">
        <v>618</v>
      </c>
      <c r="C163" s="24" t="s">
        <v>619</v>
      </c>
      <c r="D163" s="24" t="s">
        <v>26</v>
      </c>
      <c r="E163" s="14" t="s">
        <v>66</v>
      </c>
      <c r="F163" s="24" t="s">
        <v>28</v>
      </c>
      <c r="G163" s="25">
        <v>2</v>
      </c>
      <c r="H163" s="15">
        <v>6.8</v>
      </c>
      <c r="I163" s="15">
        <v>8.9249999999999989</v>
      </c>
      <c r="J163" s="15">
        <v>17.849999999999998</v>
      </c>
      <c r="K163" s="42">
        <f t="shared" si="4"/>
        <v>1.9963457034285161E-5</v>
      </c>
      <c r="L163" s="42">
        <f t="shared" si="5"/>
        <v>1.0000000000000004</v>
      </c>
    </row>
    <row r="164" spans="2:12">
      <c r="B164" s="41" t="s">
        <v>40</v>
      </c>
      <c r="C164" s="24" t="s">
        <v>76</v>
      </c>
      <c r="D164" s="24" t="s">
        <v>25</v>
      </c>
      <c r="E164" s="14" t="s">
        <v>77</v>
      </c>
      <c r="F164" s="24" t="s">
        <v>28</v>
      </c>
      <c r="G164" s="25">
        <v>0</v>
      </c>
      <c r="H164" s="15">
        <v>11274.21</v>
      </c>
      <c r="I164" s="15">
        <v>14797.400624999998</v>
      </c>
      <c r="J164" s="15">
        <v>0</v>
      </c>
      <c r="K164" s="42">
        <f t="shared" si="4"/>
        <v>0</v>
      </c>
      <c r="L164" s="42">
        <f t="shared" si="5"/>
        <v>1.0000000000000004</v>
      </c>
    </row>
    <row r="165" spans="2:12" ht="27">
      <c r="B165" s="41" t="s">
        <v>100</v>
      </c>
      <c r="C165" s="24" t="s">
        <v>101</v>
      </c>
      <c r="D165" s="24" t="s">
        <v>3</v>
      </c>
      <c r="E165" s="14" t="s">
        <v>102</v>
      </c>
      <c r="F165" s="24" t="s">
        <v>7</v>
      </c>
      <c r="G165" s="25">
        <v>0</v>
      </c>
      <c r="H165" s="15">
        <v>730.73</v>
      </c>
      <c r="I165" s="15">
        <v>959.083125</v>
      </c>
      <c r="J165" s="15">
        <v>0</v>
      </c>
      <c r="K165" s="42">
        <f t="shared" si="4"/>
        <v>0</v>
      </c>
      <c r="L165" s="42">
        <f t="shared" si="5"/>
        <v>1.0000000000000004</v>
      </c>
    </row>
    <row r="166" spans="2:12" ht="27">
      <c r="B166" s="41" t="s">
        <v>105</v>
      </c>
      <c r="C166" s="24" t="s">
        <v>101</v>
      </c>
      <c r="D166" s="24" t="s">
        <v>3</v>
      </c>
      <c r="E166" s="14" t="s">
        <v>102</v>
      </c>
      <c r="F166" s="24" t="s">
        <v>7</v>
      </c>
      <c r="G166" s="25">
        <v>0</v>
      </c>
      <c r="H166" s="15">
        <v>730.73</v>
      </c>
      <c r="I166" s="15">
        <v>959.083125</v>
      </c>
      <c r="J166" s="15">
        <v>0</v>
      </c>
      <c r="K166" s="42">
        <f t="shared" si="4"/>
        <v>0</v>
      </c>
      <c r="L166" s="42">
        <f t="shared" si="5"/>
        <v>1.0000000000000004</v>
      </c>
    </row>
    <row r="167" spans="2:12" s="34" customFormat="1">
      <c r="B167" s="41" t="s">
        <v>84</v>
      </c>
      <c r="C167" s="24" t="s">
        <v>45</v>
      </c>
      <c r="D167" s="24" t="s">
        <v>3</v>
      </c>
      <c r="E167" s="14" t="s">
        <v>85</v>
      </c>
      <c r="F167" s="24" t="s">
        <v>7</v>
      </c>
      <c r="G167" s="25">
        <v>0</v>
      </c>
      <c r="H167" s="15">
        <v>85.91</v>
      </c>
      <c r="I167" s="15">
        <v>112.75687499999999</v>
      </c>
      <c r="J167" s="15">
        <v>0</v>
      </c>
      <c r="K167" s="42">
        <f t="shared" si="4"/>
        <v>0</v>
      </c>
      <c r="L167" s="42">
        <f t="shared" si="5"/>
        <v>1.0000000000000004</v>
      </c>
    </row>
    <row r="168" spans="2:12" s="34" customFormat="1">
      <c r="B168" s="41" t="s">
        <v>92</v>
      </c>
      <c r="C168" s="24" t="s">
        <v>93</v>
      </c>
      <c r="D168" s="24" t="s">
        <v>3</v>
      </c>
      <c r="E168" s="14" t="s">
        <v>94</v>
      </c>
      <c r="F168" s="24" t="s">
        <v>7</v>
      </c>
      <c r="G168" s="25">
        <v>0</v>
      </c>
      <c r="H168" s="15">
        <v>76.02</v>
      </c>
      <c r="I168" s="15">
        <v>99.77624999999999</v>
      </c>
      <c r="J168" s="15">
        <v>0</v>
      </c>
      <c r="K168" s="42">
        <f t="shared" si="4"/>
        <v>0</v>
      </c>
      <c r="L168" s="42">
        <f t="shared" si="5"/>
        <v>1.0000000000000004</v>
      </c>
    </row>
    <row r="169" spans="2:12">
      <c r="B169" s="41" t="s">
        <v>89</v>
      </c>
      <c r="C169" s="24" t="s">
        <v>90</v>
      </c>
      <c r="D169" s="24" t="s">
        <v>3</v>
      </c>
      <c r="E169" s="14" t="s">
        <v>91</v>
      </c>
      <c r="F169" s="24" t="s">
        <v>7</v>
      </c>
      <c r="G169" s="25">
        <v>0</v>
      </c>
      <c r="H169" s="15">
        <v>25.78</v>
      </c>
      <c r="I169" s="15">
        <v>33.83625</v>
      </c>
      <c r="J169" s="15">
        <v>0</v>
      </c>
      <c r="K169" s="42">
        <f t="shared" si="4"/>
        <v>0</v>
      </c>
      <c r="L169" s="42">
        <f t="shared" si="5"/>
        <v>1.0000000000000004</v>
      </c>
    </row>
    <row r="170" spans="2:12">
      <c r="B170" s="41" t="s">
        <v>98</v>
      </c>
      <c r="C170" s="24" t="s">
        <v>52</v>
      </c>
      <c r="D170" s="24" t="s">
        <v>3</v>
      </c>
      <c r="E170" s="14" t="s">
        <v>99</v>
      </c>
      <c r="F170" s="24" t="s">
        <v>1</v>
      </c>
      <c r="G170" s="25">
        <v>0</v>
      </c>
      <c r="H170" s="15">
        <v>19.600000000000001</v>
      </c>
      <c r="I170" s="15">
        <v>25.725000000000001</v>
      </c>
      <c r="J170" s="15">
        <v>0</v>
      </c>
      <c r="K170" s="42">
        <f t="shared" si="4"/>
        <v>0</v>
      </c>
      <c r="L170" s="42">
        <f t="shared" si="5"/>
        <v>1.0000000000000004</v>
      </c>
    </row>
    <row r="171" spans="2:12">
      <c r="B171" s="41" t="s">
        <v>394</v>
      </c>
      <c r="C171" s="24" t="s">
        <v>36</v>
      </c>
      <c r="D171" s="24" t="s">
        <v>3</v>
      </c>
      <c r="E171" s="14" t="s">
        <v>395</v>
      </c>
      <c r="F171" s="24" t="s">
        <v>1</v>
      </c>
      <c r="G171" s="25">
        <v>0</v>
      </c>
      <c r="H171" s="15">
        <v>12.59</v>
      </c>
      <c r="I171" s="15">
        <v>16.524374999999999</v>
      </c>
      <c r="J171" s="15">
        <v>0</v>
      </c>
      <c r="K171" s="42">
        <f t="shared" si="4"/>
        <v>0</v>
      </c>
      <c r="L171" s="42">
        <f t="shared" si="5"/>
        <v>1.0000000000000004</v>
      </c>
    </row>
    <row r="172" spans="2:12" s="34" customFormat="1" ht="27">
      <c r="B172" s="41" t="s">
        <v>41</v>
      </c>
      <c r="C172" s="24" t="s">
        <v>78</v>
      </c>
      <c r="D172" s="24" t="s">
        <v>3</v>
      </c>
      <c r="E172" s="14" t="s">
        <v>79</v>
      </c>
      <c r="F172" s="24" t="s">
        <v>1</v>
      </c>
      <c r="G172" s="25">
        <v>0</v>
      </c>
      <c r="H172" s="15">
        <v>8.08</v>
      </c>
      <c r="I172" s="15">
        <v>10.605</v>
      </c>
      <c r="J172" s="15">
        <v>0</v>
      </c>
      <c r="K172" s="42">
        <f t="shared" si="4"/>
        <v>0</v>
      </c>
      <c r="L172" s="42">
        <f t="shared" si="5"/>
        <v>1.0000000000000004</v>
      </c>
    </row>
    <row r="173" spans="2:12">
      <c r="B173" s="41" t="s">
        <v>86</v>
      </c>
      <c r="C173" s="24" t="s">
        <v>87</v>
      </c>
      <c r="D173" s="24" t="s">
        <v>3</v>
      </c>
      <c r="E173" s="14" t="s">
        <v>88</v>
      </c>
      <c r="F173" s="24" t="s">
        <v>1</v>
      </c>
      <c r="G173" s="25">
        <v>0</v>
      </c>
      <c r="H173" s="15">
        <v>2.2400000000000002</v>
      </c>
      <c r="I173" s="15">
        <v>2.9400000000000004</v>
      </c>
      <c r="J173" s="15">
        <v>0</v>
      </c>
      <c r="K173" s="42">
        <f t="shared" si="4"/>
        <v>0</v>
      </c>
      <c r="L173" s="42">
        <f t="shared" si="5"/>
        <v>1.0000000000000004</v>
      </c>
    </row>
    <row r="174" spans="2:12">
      <c r="B174" s="37"/>
      <c r="C174" s="37"/>
      <c r="D174" s="37"/>
      <c r="F174" s="37"/>
      <c r="G174" s="37"/>
      <c r="H174" s="17"/>
      <c r="I174" s="17"/>
      <c r="J174" s="17"/>
      <c r="K174" s="42">
        <f t="shared" si="4"/>
        <v>0</v>
      </c>
      <c r="L174" s="42">
        <f t="shared" si="5"/>
        <v>1.0000000000000004</v>
      </c>
    </row>
    <row r="175" spans="2:12" ht="15.75">
      <c r="B175" s="58"/>
      <c r="C175" s="59"/>
      <c r="D175" s="59"/>
      <c r="E175" s="59"/>
      <c r="F175" s="59"/>
      <c r="G175" s="59"/>
      <c r="H175" s="59"/>
      <c r="I175" s="59"/>
      <c r="J175" s="59"/>
      <c r="K175" s="59"/>
      <c r="L175" s="53"/>
    </row>
    <row r="176" spans="2:12">
      <c r="H176" s="55"/>
      <c r="I176" s="55"/>
      <c r="J176" s="55"/>
      <c r="K176" s="18"/>
      <c r="L176" s="18"/>
    </row>
    <row r="177" spans="5:12">
      <c r="H177" s="55">
        <f>SUM(J5:J174)</f>
        <v>894133.71488437499</v>
      </c>
      <c r="I177" s="55"/>
      <c r="J177" s="55"/>
      <c r="K177" s="18"/>
      <c r="L177" s="18"/>
    </row>
    <row r="178" spans="5:12">
      <c r="E178" s="53"/>
      <c r="G178" s="53"/>
      <c r="H178" s="55"/>
      <c r="I178" s="55"/>
      <c r="J178" s="55"/>
      <c r="K178" s="18"/>
      <c r="L178" s="18"/>
    </row>
  </sheetData>
  <autoFilter ref="A4:K174"/>
  <sortState ref="B5:K174">
    <sortCondition descending="1" ref="J5:J174"/>
  </sortState>
  <dataConsolidate/>
  <mergeCells count="9">
    <mergeCell ref="B175:K175"/>
    <mergeCell ref="H176:J176"/>
    <mergeCell ref="H177:J177"/>
    <mergeCell ref="H178:J178"/>
    <mergeCell ref="B1:K1"/>
    <mergeCell ref="B2:E2"/>
    <mergeCell ref="F2:H3"/>
    <mergeCell ref="I2:J3"/>
    <mergeCell ref="B3:E3"/>
  </mergeCells>
  <conditionalFormatting sqref="G4:I4">
    <cfRule type="cellIs" dxfId="2" priority="4" stopIfTrue="1" operator="equal">
      <formula>0</formula>
    </cfRule>
  </conditionalFormatting>
  <conditionalFormatting sqref="H174">
    <cfRule type="containsText" dxfId="1" priority="1" operator="containsText" text="#N/D">
      <formula>NOT(ISERROR(SEARCH("#N/D",H174)))</formula>
    </cfRule>
    <cfRule type="containsText" dxfId="0" priority="2" operator="containsText" text="#N/D">
      <formula>NOT(ISERROR(SEARCH("#N/D",H174)))</formula>
    </cfRule>
    <cfRule type="containsErrors" priority="3">
      <formula>ISERROR(H174)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landscape" horizontalDpi="4294967295" verticalDpi="4294967295" r:id="rId1"/>
  <headerFooter alignWithMargins="0">
    <oddFooter>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6</vt:i4>
      </vt:variant>
    </vt:vector>
  </HeadingPairs>
  <TitlesOfParts>
    <vt:vector size="9" baseType="lpstr">
      <vt:lpstr>Orçamento Sintético</vt:lpstr>
      <vt:lpstr>Cronograma Físico x Financeiro</vt:lpstr>
      <vt:lpstr>CURVA ABC</vt:lpstr>
      <vt:lpstr>'Cronograma Físico x Financeiro'!Área_de_Impressão</vt:lpstr>
      <vt:lpstr>'CURVA ABC'!Área_de_Impressão</vt:lpstr>
      <vt:lpstr>'Orçamento Sintético'!Área_de_Impressão</vt:lpstr>
      <vt:lpstr>'Cronograma Físico x Financeiro'!Títulos_de_Impressão</vt:lpstr>
      <vt:lpstr>'CURVA ABC'!Títulos_de_Impressão</vt:lpstr>
      <vt:lpstr>'Orçamento Sintético'!Títulos_de_Impressão</vt:lpstr>
    </vt:vector>
  </TitlesOfParts>
  <Company>PNUD/BRA/00/027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willamy.dias</dc:creator>
  <cp:lastModifiedBy>PC</cp:lastModifiedBy>
  <cp:lastPrinted>2025-07-07T11:28:21Z</cp:lastPrinted>
  <dcterms:created xsi:type="dcterms:W3CDTF">2005-05-06T14:48:20Z</dcterms:created>
  <dcterms:modified xsi:type="dcterms:W3CDTF">2025-07-07T11:28:22Z</dcterms:modified>
</cp:coreProperties>
</file>